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osu\Desktop\2023 GDP\Publication GDP Q1 2023\"/>
    </mc:Choice>
  </mc:AlternateContent>
  <bookViews>
    <workbookView xWindow="0" yWindow="0" windowWidth="23040" windowHeight="9372"/>
  </bookViews>
  <sheets>
    <sheet name="Cover" sheetId="28" r:id="rId1"/>
    <sheet name="highlights" sheetId="21" r:id="rId2"/>
    <sheet name="GDP-E Current Price_" sheetId="26" r:id="rId3"/>
    <sheet name="GDP-E Constant Price_" sheetId="27" r:id="rId4"/>
    <sheet name="GDP-E Current Price" sheetId="24" state="hidden" r:id="rId5"/>
    <sheet name="GDP-E Constant Price" sheetId="25" state="hidden" r:id="rId6"/>
    <sheet name="source data_imports" sheetId="2" state="hidden" r:id="rId7"/>
    <sheet name="source data_domestic production" sheetId="3" state="hidden" r:id="rId8"/>
    <sheet name="CPI" sheetId="4" state="hidden" r:id="rId9"/>
    <sheet name="source data_prod_files_yearly" sheetId="5" state="hidden" r:id="rId10"/>
    <sheet name="source_data_prod_files_Qtly" sheetId="8" state="hidden" r:id="rId11"/>
    <sheet name="Sheet2" sheetId="9" state="hidden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6" i="9" l="1"/>
  <c r="AF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G65" i="9"/>
  <c r="AF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G64" i="9"/>
  <c r="AF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G63" i="9"/>
  <c r="AF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G62" i="9"/>
  <c r="AF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G61" i="9"/>
  <c r="AF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G60" i="9"/>
  <c r="AF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G59" i="9"/>
  <c r="AF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G58" i="9"/>
  <c r="AF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G57" i="9"/>
  <c r="AF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G56" i="9"/>
  <c r="AF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G55" i="9"/>
  <c r="AF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AC53" i="9"/>
  <c r="AA53" i="9"/>
  <c r="Z53" i="9"/>
  <c r="Y53" i="9"/>
  <c r="X53" i="9"/>
  <c r="AC52" i="9"/>
  <c r="AA52" i="9"/>
  <c r="Z52" i="9"/>
  <c r="Y52" i="9"/>
  <c r="X52" i="9"/>
  <c r="AC51" i="9"/>
  <c r="AA51" i="9"/>
  <c r="Z51" i="9"/>
  <c r="Y51" i="9"/>
  <c r="X51" i="9"/>
  <c r="AC50" i="9"/>
  <c r="AA50" i="9"/>
  <c r="Z50" i="9"/>
  <c r="Y50" i="9"/>
  <c r="X50" i="9"/>
  <c r="AB50" i="9" s="1"/>
  <c r="AD50" i="9" s="1"/>
  <c r="AC49" i="9"/>
  <c r="AA49" i="9"/>
  <c r="Z49" i="9"/>
  <c r="Y49" i="9"/>
  <c r="X49" i="9"/>
  <c r="AC48" i="9"/>
  <c r="AA48" i="9"/>
  <c r="Z48" i="9"/>
  <c r="Y48" i="9"/>
  <c r="X48" i="9"/>
  <c r="AC47" i="9"/>
  <c r="AA47" i="9"/>
  <c r="Z47" i="9"/>
  <c r="Y47" i="9"/>
  <c r="X47" i="9"/>
  <c r="AC46" i="9"/>
  <c r="AA46" i="9"/>
  <c r="Z46" i="9"/>
  <c r="Y46" i="9"/>
  <c r="X46" i="9"/>
  <c r="AB46" i="9" s="1"/>
  <c r="AD46" i="9" s="1"/>
  <c r="AC45" i="9"/>
  <c r="AA45" i="9"/>
  <c r="Z45" i="9"/>
  <c r="Y45" i="9"/>
  <c r="X45" i="9"/>
  <c r="AC44" i="9"/>
  <c r="AA44" i="9"/>
  <c r="Z44" i="9"/>
  <c r="Y44" i="9"/>
  <c r="X44" i="9"/>
  <c r="AC43" i="9"/>
  <c r="AA43" i="9"/>
  <c r="Z43" i="9"/>
  <c r="Y43" i="9"/>
  <c r="X43" i="9"/>
  <c r="BA42" i="9"/>
  <c r="AC42" i="9"/>
  <c r="AA42" i="9"/>
  <c r="Z42" i="9"/>
  <c r="Y42" i="9"/>
  <c r="X42" i="9"/>
  <c r="BA41" i="9"/>
  <c r="AC41" i="9"/>
  <c r="AA41" i="9"/>
  <c r="Z41" i="9"/>
  <c r="Y41" i="9"/>
  <c r="X41" i="9"/>
  <c r="BA40" i="9"/>
  <c r="AC40" i="9"/>
  <c r="AA40" i="9"/>
  <c r="Z40" i="9"/>
  <c r="Y40" i="9"/>
  <c r="X40" i="9"/>
  <c r="BA39" i="9"/>
  <c r="AC39" i="9"/>
  <c r="AA39" i="9"/>
  <c r="Z39" i="9"/>
  <c r="Y39" i="9"/>
  <c r="X39" i="9"/>
  <c r="BA38" i="9"/>
  <c r="AC38" i="9"/>
  <c r="AA38" i="9"/>
  <c r="Z38" i="9"/>
  <c r="Y38" i="9"/>
  <c r="X38" i="9"/>
  <c r="BA37" i="9"/>
  <c r="AC37" i="9"/>
  <c r="AA37" i="9"/>
  <c r="Z37" i="9"/>
  <c r="Y37" i="9"/>
  <c r="X37" i="9"/>
  <c r="BA36" i="9"/>
  <c r="AC36" i="9"/>
  <c r="AA36" i="9"/>
  <c r="Z36" i="9"/>
  <c r="Y36" i="9"/>
  <c r="X36" i="9"/>
  <c r="BA35" i="9"/>
  <c r="AC35" i="9"/>
  <c r="AA35" i="9"/>
  <c r="Z35" i="9"/>
  <c r="Y35" i="9"/>
  <c r="X35" i="9"/>
  <c r="BA34" i="9"/>
  <c r="AC34" i="9"/>
  <c r="AA34" i="9"/>
  <c r="Z34" i="9"/>
  <c r="Y34" i="9"/>
  <c r="X34" i="9"/>
  <c r="BA33" i="9"/>
  <c r="AC33" i="9"/>
  <c r="AA33" i="9"/>
  <c r="Z33" i="9"/>
  <c r="Y33" i="9"/>
  <c r="X33" i="9"/>
  <c r="BA32" i="9"/>
  <c r="AC32" i="9"/>
  <c r="AA32" i="9"/>
  <c r="Z32" i="9"/>
  <c r="Y32" i="9"/>
  <c r="X32" i="9"/>
  <c r="BA31" i="9"/>
  <c r="AC31" i="9"/>
  <c r="AA31" i="9"/>
  <c r="Z31" i="9"/>
  <c r="Y31" i="9"/>
  <c r="X31" i="9"/>
  <c r="BA30" i="9"/>
  <c r="AC30" i="9"/>
  <c r="AA30" i="9"/>
  <c r="Z30" i="9"/>
  <c r="Y30" i="9"/>
  <c r="X30" i="9"/>
  <c r="BA29" i="9"/>
  <c r="AC29" i="9"/>
  <c r="AA29" i="9"/>
  <c r="Z29" i="9"/>
  <c r="Y29" i="9"/>
  <c r="X29" i="9"/>
  <c r="BA28" i="9"/>
  <c r="AC28" i="9"/>
  <c r="AA28" i="9"/>
  <c r="Z28" i="9"/>
  <c r="Y28" i="9"/>
  <c r="X28" i="9"/>
  <c r="BA27" i="9"/>
  <c r="AC27" i="9"/>
  <c r="AA27" i="9"/>
  <c r="Z27" i="9"/>
  <c r="Y27" i="9"/>
  <c r="X27" i="9"/>
  <c r="BA26" i="9"/>
  <c r="AC26" i="9"/>
  <c r="AA26" i="9"/>
  <c r="Z26" i="9"/>
  <c r="Y26" i="9"/>
  <c r="X26" i="9"/>
  <c r="BA25" i="9"/>
  <c r="AC25" i="9"/>
  <c r="AA25" i="9"/>
  <c r="Z25" i="9"/>
  <c r="Y25" i="9"/>
  <c r="X25" i="9"/>
  <c r="BA24" i="9"/>
  <c r="AC24" i="9"/>
  <c r="AA24" i="9"/>
  <c r="Z24" i="9"/>
  <c r="Y24" i="9"/>
  <c r="X24" i="9"/>
  <c r="BA23" i="9"/>
  <c r="AC23" i="9"/>
  <c r="AA23" i="9"/>
  <c r="Z23" i="9"/>
  <c r="Y23" i="9"/>
  <c r="X23" i="9"/>
  <c r="BA22" i="9"/>
  <c r="AC22" i="9"/>
  <c r="AA22" i="9"/>
  <c r="Z22" i="9"/>
  <c r="Y22" i="9"/>
  <c r="X22" i="9"/>
  <c r="BA21" i="9"/>
  <c r="AC21" i="9"/>
  <c r="AA21" i="9"/>
  <c r="Z21" i="9"/>
  <c r="Y21" i="9"/>
  <c r="X21" i="9"/>
  <c r="BA20" i="9"/>
  <c r="AC20" i="9"/>
  <c r="AA20" i="9"/>
  <c r="Z20" i="9"/>
  <c r="Y20" i="9"/>
  <c r="X20" i="9"/>
  <c r="BA19" i="9"/>
  <c r="AC19" i="9"/>
  <c r="AA19" i="9"/>
  <c r="Z19" i="9"/>
  <c r="Y19" i="9"/>
  <c r="X19" i="9"/>
  <c r="BA18" i="9"/>
  <c r="AC18" i="9"/>
  <c r="AA18" i="9"/>
  <c r="Z18" i="9"/>
  <c r="Y18" i="9"/>
  <c r="X18" i="9"/>
  <c r="BA17" i="9"/>
  <c r="AC17" i="9"/>
  <c r="AA17" i="9"/>
  <c r="Z17" i="9"/>
  <c r="Y17" i="9"/>
  <c r="X17" i="9"/>
  <c r="BA16" i="9"/>
  <c r="AC16" i="9"/>
  <c r="AA16" i="9"/>
  <c r="Z16" i="9"/>
  <c r="Y16" i="9"/>
  <c r="X16" i="9"/>
  <c r="BA15" i="9"/>
  <c r="AC15" i="9"/>
  <c r="AA15" i="9"/>
  <c r="Z15" i="9"/>
  <c r="Y15" i="9"/>
  <c r="X15" i="9"/>
  <c r="BA14" i="9"/>
  <c r="AC14" i="9"/>
  <c r="AA14" i="9"/>
  <c r="Z14" i="9"/>
  <c r="Y14" i="9"/>
  <c r="X14" i="9"/>
  <c r="AG13" i="9"/>
  <c r="AF13" i="9"/>
  <c r="AA13" i="9"/>
  <c r="W13" i="9"/>
  <c r="AC13" i="9" s="1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W12" i="9"/>
  <c r="AC12" i="9" s="1"/>
  <c r="V12" i="9"/>
  <c r="AA12" i="9" s="1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C11" i="9"/>
  <c r="W11" i="9"/>
  <c r="V11" i="9"/>
  <c r="AA11" i="9" s="1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W10" i="9"/>
  <c r="AC10" i="9" s="1"/>
  <c r="V10" i="9"/>
  <c r="AA10" i="9" s="1"/>
  <c r="U10" i="9"/>
  <c r="T10" i="9"/>
  <c r="S10" i="9"/>
  <c r="R10" i="9"/>
  <c r="Q10" i="9"/>
  <c r="P10" i="9"/>
  <c r="O10" i="9"/>
  <c r="N10" i="9"/>
  <c r="Z10" i="9" s="1"/>
  <c r="M10" i="9"/>
  <c r="L10" i="9"/>
  <c r="K10" i="9"/>
  <c r="J10" i="9"/>
  <c r="I10" i="9"/>
  <c r="H10" i="9"/>
  <c r="G10" i="9"/>
  <c r="F10" i="9"/>
  <c r="E10" i="9"/>
  <c r="D10" i="9"/>
  <c r="C10" i="9"/>
  <c r="AA9" i="9"/>
  <c r="W9" i="9"/>
  <c r="AC9" i="9" s="1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C8" i="9"/>
  <c r="V8" i="9"/>
  <c r="AA8" i="9" s="1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C7" i="9"/>
  <c r="V7" i="9"/>
  <c r="AA7" i="9" s="1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A6" i="9"/>
  <c r="W6" i="9"/>
  <c r="AC6" i="9" s="1"/>
  <c r="V6" i="9"/>
  <c r="U6" i="9"/>
  <c r="T6" i="9"/>
  <c r="S6" i="9"/>
  <c r="R6" i="9"/>
  <c r="Q6" i="9"/>
  <c r="P6" i="9"/>
  <c r="O6" i="9"/>
  <c r="N6" i="9"/>
  <c r="M6" i="9"/>
  <c r="L6" i="9"/>
  <c r="Z6" i="9" s="1"/>
  <c r="K6" i="9"/>
  <c r="J6" i="9"/>
  <c r="I6" i="9"/>
  <c r="H6" i="9"/>
  <c r="G6" i="9"/>
  <c r="F6" i="9"/>
  <c r="E6" i="9"/>
  <c r="D6" i="9"/>
  <c r="X6" i="9" s="1"/>
  <c r="C6" i="9"/>
  <c r="W5" i="9"/>
  <c r="AC5" i="9" s="1"/>
  <c r="V5" i="9"/>
  <c r="AA5" i="9" s="1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C4" i="9"/>
  <c r="W4" i="9"/>
  <c r="V4" i="9"/>
  <c r="AA4" i="9" s="1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K120" i="8"/>
  <c r="J120" i="8"/>
  <c r="J121" i="8" s="1"/>
  <c r="I120" i="8"/>
  <c r="I121" i="8" s="1"/>
  <c r="H120" i="8"/>
  <c r="G120" i="8"/>
  <c r="F120" i="8"/>
  <c r="E120" i="8"/>
  <c r="E121" i="8" s="1"/>
  <c r="D120" i="8"/>
  <c r="C120" i="8"/>
  <c r="B120" i="8"/>
  <c r="I105" i="8"/>
  <c r="J104" i="8"/>
  <c r="J105" i="8" s="1"/>
  <c r="I104" i="8"/>
  <c r="H104" i="8"/>
  <c r="H105" i="8" s="1"/>
  <c r="G104" i="8"/>
  <c r="F104" i="8"/>
  <c r="F105" i="8" s="1"/>
  <c r="E104" i="8"/>
  <c r="E105" i="8" s="1"/>
  <c r="D104" i="8"/>
  <c r="C104" i="8"/>
  <c r="B104" i="8"/>
  <c r="O100" i="8"/>
  <c r="P100" i="8" s="1"/>
  <c r="K100" i="8" s="1"/>
  <c r="N100" i="8"/>
  <c r="M100" i="8"/>
  <c r="P99" i="8"/>
  <c r="K99" i="8" s="1"/>
  <c r="O99" i="8"/>
  <c r="N99" i="8"/>
  <c r="M99" i="8"/>
  <c r="P98" i="8"/>
  <c r="O98" i="8"/>
  <c r="N98" i="8"/>
  <c r="M98" i="8"/>
  <c r="K98" i="8"/>
  <c r="O97" i="8"/>
  <c r="P97" i="8" s="1"/>
  <c r="K97" i="8" s="1"/>
  <c r="N97" i="8"/>
  <c r="M97" i="8"/>
  <c r="O96" i="8"/>
  <c r="P96" i="8" s="1"/>
  <c r="N96" i="8"/>
  <c r="M96" i="8"/>
  <c r="H90" i="8"/>
  <c r="K89" i="8"/>
  <c r="J89" i="8"/>
  <c r="I89" i="8"/>
  <c r="H89" i="8"/>
  <c r="G89" i="8"/>
  <c r="F89" i="8"/>
  <c r="E89" i="8"/>
  <c r="D89" i="8"/>
  <c r="C89" i="8"/>
  <c r="B89" i="8"/>
  <c r="K88" i="8"/>
  <c r="J88" i="8"/>
  <c r="I88" i="8"/>
  <c r="H88" i="8"/>
  <c r="G88" i="8"/>
  <c r="F88" i="8"/>
  <c r="E88" i="8"/>
  <c r="D88" i="8"/>
  <c r="C88" i="8"/>
  <c r="B88" i="8"/>
  <c r="K87" i="8"/>
  <c r="J87" i="8"/>
  <c r="I87" i="8"/>
  <c r="H87" i="8"/>
  <c r="G87" i="8"/>
  <c r="F87" i="8"/>
  <c r="E87" i="8"/>
  <c r="D87" i="8"/>
  <c r="C87" i="8"/>
  <c r="B87" i="8"/>
  <c r="B90" i="8" s="1"/>
  <c r="K86" i="8"/>
  <c r="K90" i="8" s="1"/>
  <c r="J86" i="8"/>
  <c r="I86" i="8"/>
  <c r="H86" i="8"/>
  <c r="G86" i="8"/>
  <c r="G90" i="8" s="1"/>
  <c r="F86" i="8"/>
  <c r="E86" i="8"/>
  <c r="D86" i="8"/>
  <c r="D90" i="8" s="1"/>
  <c r="D91" i="8" s="1"/>
  <c r="C86" i="8"/>
  <c r="C90" i="8" s="1"/>
  <c r="C91" i="8" s="1"/>
  <c r="K77" i="8"/>
  <c r="J77" i="8"/>
  <c r="I77" i="8"/>
  <c r="H77" i="8"/>
  <c r="G77" i="8"/>
  <c r="F77" i="8"/>
  <c r="E77" i="8"/>
  <c r="D77" i="8"/>
  <c r="C77" i="8"/>
  <c r="B77" i="8"/>
  <c r="K76" i="8"/>
  <c r="J76" i="8"/>
  <c r="I76" i="8"/>
  <c r="H76" i="8"/>
  <c r="G76" i="8"/>
  <c r="F76" i="8"/>
  <c r="E76" i="8"/>
  <c r="D76" i="8"/>
  <c r="C76" i="8"/>
  <c r="B76" i="8"/>
  <c r="K75" i="8"/>
  <c r="J75" i="8"/>
  <c r="I75" i="8"/>
  <c r="H75" i="8"/>
  <c r="G75" i="8"/>
  <c r="F75" i="8"/>
  <c r="E75" i="8"/>
  <c r="D75" i="8"/>
  <c r="C75" i="8"/>
  <c r="B75" i="8"/>
  <c r="B78" i="8" s="1"/>
  <c r="K74" i="8"/>
  <c r="K78" i="8" s="1"/>
  <c r="J74" i="8"/>
  <c r="I74" i="8"/>
  <c r="I78" i="8" s="1"/>
  <c r="H74" i="8"/>
  <c r="H78" i="8" s="1"/>
  <c r="G74" i="8"/>
  <c r="G78" i="8" s="1"/>
  <c r="F74" i="8"/>
  <c r="E74" i="8"/>
  <c r="D74" i="8"/>
  <c r="D78" i="8" s="1"/>
  <c r="C74" i="8"/>
  <c r="C78" i="8" s="1"/>
  <c r="K67" i="8"/>
  <c r="J67" i="8"/>
  <c r="I67" i="8"/>
  <c r="H67" i="8"/>
  <c r="G67" i="8"/>
  <c r="F67" i="8"/>
  <c r="E67" i="8"/>
  <c r="D67" i="8"/>
  <c r="C67" i="8"/>
  <c r="K65" i="8"/>
  <c r="J65" i="8"/>
  <c r="I65" i="8"/>
  <c r="H65" i="8"/>
  <c r="G65" i="8"/>
  <c r="F65" i="8"/>
  <c r="E65" i="8"/>
  <c r="D65" i="8"/>
  <c r="C65" i="8"/>
  <c r="K63" i="8"/>
  <c r="J63" i="8"/>
  <c r="I63" i="8"/>
  <c r="H63" i="8"/>
  <c r="G63" i="8"/>
  <c r="F63" i="8"/>
  <c r="E63" i="8"/>
  <c r="D63" i="8"/>
  <c r="C63" i="8"/>
  <c r="K61" i="8"/>
  <c r="J61" i="8"/>
  <c r="I61" i="8"/>
  <c r="H61" i="8"/>
  <c r="G61" i="8"/>
  <c r="F61" i="8"/>
  <c r="E61" i="8"/>
  <c r="D61" i="8"/>
  <c r="C61" i="8"/>
  <c r="K52" i="8"/>
  <c r="J52" i="8"/>
  <c r="I52" i="8"/>
  <c r="H52" i="8"/>
  <c r="G52" i="8"/>
  <c r="F52" i="8"/>
  <c r="E52" i="8"/>
  <c r="D52" i="8"/>
  <c r="C52" i="8"/>
  <c r="B52" i="8"/>
  <c r="K51" i="8"/>
  <c r="J51" i="8"/>
  <c r="I51" i="8"/>
  <c r="H51" i="8"/>
  <c r="G51" i="8"/>
  <c r="F51" i="8"/>
  <c r="E51" i="8"/>
  <c r="D51" i="8"/>
  <c r="C51" i="8"/>
  <c r="B51" i="8"/>
  <c r="K50" i="8"/>
  <c r="J50" i="8"/>
  <c r="I50" i="8"/>
  <c r="H50" i="8"/>
  <c r="G50" i="8"/>
  <c r="F50" i="8"/>
  <c r="E50" i="8"/>
  <c r="D50" i="8"/>
  <c r="C50" i="8"/>
  <c r="B50" i="8"/>
  <c r="K49" i="8"/>
  <c r="J49" i="8"/>
  <c r="I49" i="8"/>
  <c r="I53" i="8" s="1"/>
  <c r="H49" i="8"/>
  <c r="H53" i="8" s="1"/>
  <c r="G49" i="8"/>
  <c r="F49" i="8"/>
  <c r="F53" i="8" s="1"/>
  <c r="E49" i="8"/>
  <c r="E53" i="8" s="1"/>
  <c r="D49" i="8"/>
  <c r="D53" i="8" s="1"/>
  <c r="C49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B42" i="8" s="1"/>
  <c r="K39" i="8"/>
  <c r="J39" i="8"/>
  <c r="I39" i="8"/>
  <c r="H39" i="8"/>
  <c r="G39" i="8"/>
  <c r="F39" i="8"/>
  <c r="E39" i="8"/>
  <c r="D39" i="8"/>
  <c r="C39" i="8"/>
  <c r="B39" i="8"/>
  <c r="K38" i="8"/>
  <c r="J38" i="8"/>
  <c r="J42" i="8" s="1"/>
  <c r="I38" i="8"/>
  <c r="I42" i="8" s="1"/>
  <c r="H38" i="8"/>
  <c r="G38" i="8"/>
  <c r="G42" i="8" s="1"/>
  <c r="F38" i="8"/>
  <c r="F42" i="8" s="1"/>
  <c r="E38" i="8"/>
  <c r="E42" i="8" s="1"/>
  <c r="D38" i="8"/>
  <c r="C38" i="8"/>
  <c r="K30" i="8"/>
  <c r="J30" i="8"/>
  <c r="I30" i="8"/>
  <c r="H30" i="8"/>
  <c r="G30" i="8"/>
  <c r="F30" i="8"/>
  <c r="E30" i="8"/>
  <c r="D30" i="8"/>
  <c r="C30" i="8"/>
  <c r="K29" i="8"/>
  <c r="J29" i="8"/>
  <c r="I29" i="8"/>
  <c r="H29" i="8"/>
  <c r="G29" i="8"/>
  <c r="F29" i="8"/>
  <c r="E29" i="8"/>
  <c r="D29" i="8"/>
  <c r="C29" i="8"/>
  <c r="K28" i="8"/>
  <c r="J28" i="8"/>
  <c r="I28" i="8"/>
  <c r="H28" i="8"/>
  <c r="G28" i="8"/>
  <c r="G31" i="8" s="1"/>
  <c r="F28" i="8"/>
  <c r="E28" i="8"/>
  <c r="D28" i="8"/>
  <c r="C28" i="8"/>
  <c r="C31" i="8" s="1"/>
  <c r="K27" i="8"/>
  <c r="J27" i="8"/>
  <c r="I27" i="8"/>
  <c r="H27" i="8"/>
  <c r="H31" i="8" s="1"/>
  <c r="G27" i="8"/>
  <c r="F27" i="8"/>
  <c r="E27" i="8"/>
  <c r="D27" i="8"/>
  <c r="D31" i="8" s="1"/>
  <c r="K18" i="8"/>
  <c r="J18" i="8"/>
  <c r="I18" i="8"/>
  <c r="H18" i="8"/>
  <c r="G18" i="8"/>
  <c r="F18" i="8"/>
  <c r="E18" i="8"/>
  <c r="D18" i="8"/>
  <c r="C18" i="8"/>
  <c r="B18" i="8"/>
  <c r="K17" i="8"/>
  <c r="J17" i="8"/>
  <c r="I17" i="8"/>
  <c r="H17" i="8"/>
  <c r="G17" i="8"/>
  <c r="F17" i="8"/>
  <c r="E17" i="8"/>
  <c r="D17" i="8"/>
  <c r="C17" i="8"/>
  <c r="B17" i="8"/>
  <c r="K16" i="8"/>
  <c r="J16" i="8"/>
  <c r="I16" i="8"/>
  <c r="H16" i="8"/>
  <c r="G16" i="8"/>
  <c r="F16" i="8"/>
  <c r="E16" i="8"/>
  <c r="D16" i="8"/>
  <c r="C16" i="8"/>
  <c r="C19" i="8" s="1"/>
  <c r="B16" i="8"/>
  <c r="K15" i="8"/>
  <c r="K19" i="8" s="1"/>
  <c r="J15" i="8"/>
  <c r="I15" i="8"/>
  <c r="I19" i="8" s="1"/>
  <c r="H15" i="8"/>
  <c r="G15" i="8"/>
  <c r="G19" i="8" s="1"/>
  <c r="F15" i="8"/>
  <c r="E15" i="8"/>
  <c r="E19" i="8" s="1"/>
  <c r="D15" i="8"/>
  <c r="C15" i="8"/>
  <c r="E8" i="8"/>
  <c r="K7" i="8"/>
  <c r="J7" i="8"/>
  <c r="I7" i="8"/>
  <c r="H7" i="8"/>
  <c r="G7" i="8"/>
  <c r="F7" i="8"/>
  <c r="E7" i="8"/>
  <c r="D7" i="8"/>
  <c r="C7" i="8"/>
  <c r="B7" i="8"/>
  <c r="K6" i="8"/>
  <c r="J6" i="8"/>
  <c r="I6" i="8"/>
  <c r="H6" i="8"/>
  <c r="G6" i="8"/>
  <c r="F6" i="8"/>
  <c r="E6" i="8"/>
  <c r="D6" i="8"/>
  <c r="C6" i="8"/>
  <c r="B6" i="8"/>
  <c r="K5" i="8"/>
  <c r="J5" i="8"/>
  <c r="I5" i="8"/>
  <c r="H5" i="8"/>
  <c r="H8" i="8" s="1"/>
  <c r="G5" i="8"/>
  <c r="F5" i="8"/>
  <c r="E5" i="8"/>
  <c r="D5" i="8"/>
  <c r="C5" i="8"/>
  <c r="B5" i="8"/>
  <c r="K4" i="8"/>
  <c r="K8" i="8" s="1"/>
  <c r="J4" i="8"/>
  <c r="I4" i="8"/>
  <c r="H4" i="8"/>
  <c r="G4" i="8"/>
  <c r="G8" i="8" s="1"/>
  <c r="F4" i="8"/>
  <c r="E4" i="8"/>
  <c r="D4" i="8"/>
  <c r="C4" i="8"/>
  <c r="C8" i="8" s="1"/>
  <c r="I121" i="5"/>
  <c r="K120" i="5"/>
  <c r="J120" i="5"/>
  <c r="J121" i="5" s="1"/>
  <c r="I120" i="5"/>
  <c r="H120" i="5"/>
  <c r="G120" i="5"/>
  <c r="F120" i="5"/>
  <c r="F121" i="5" s="1"/>
  <c r="E120" i="5"/>
  <c r="E121" i="5" s="1"/>
  <c r="D120" i="5"/>
  <c r="C120" i="5"/>
  <c r="B120" i="5"/>
  <c r="J104" i="5"/>
  <c r="I104" i="5"/>
  <c r="I105" i="5" s="1"/>
  <c r="H104" i="5"/>
  <c r="H105" i="5" s="1"/>
  <c r="G104" i="5"/>
  <c r="F104" i="5"/>
  <c r="E104" i="5"/>
  <c r="E105" i="5" s="1"/>
  <c r="D104" i="5"/>
  <c r="D105" i="5" s="1"/>
  <c r="C104" i="5"/>
  <c r="B104" i="5"/>
  <c r="O100" i="5"/>
  <c r="P100" i="5" s="1"/>
  <c r="K100" i="5" s="1"/>
  <c r="N100" i="5"/>
  <c r="M100" i="5"/>
  <c r="O99" i="5"/>
  <c r="P99" i="5" s="1"/>
  <c r="N99" i="5"/>
  <c r="M99" i="5"/>
  <c r="P98" i="5"/>
  <c r="K98" i="5" s="1"/>
  <c r="O98" i="5"/>
  <c r="N98" i="5"/>
  <c r="M98" i="5"/>
  <c r="O97" i="5"/>
  <c r="P97" i="5" s="1"/>
  <c r="K97" i="5" s="1"/>
  <c r="N97" i="5"/>
  <c r="M97" i="5"/>
  <c r="O96" i="5"/>
  <c r="P96" i="5" s="1"/>
  <c r="K96" i="5" s="1"/>
  <c r="N96" i="5"/>
  <c r="M96" i="5"/>
  <c r="K91" i="5"/>
  <c r="J91" i="5"/>
  <c r="I91" i="5"/>
  <c r="H91" i="5"/>
  <c r="G91" i="5"/>
  <c r="F91" i="5"/>
  <c r="E91" i="5"/>
  <c r="D91" i="5"/>
  <c r="C91" i="5"/>
  <c r="K78" i="5"/>
  <c r="K79" i="5" s="1"/>
  <c r="J78" i="5"/>
  <c r="I78" i="5"/>
  <c r="H78" i="5"/>
  <c r="H79" i="5" s="1"/>
  <c r="G78" i="5"/>
  <c r="G79" i="5" s="1"/>
  <c r="F78" i="5"/>
  <c r="E78" i="5"/>
  <c r="D78" i="5"/>
  <c r="C78" i="5"/>
  <c r="C79" i="5" s="1"/>
  <c r="B78" i="5"/>
  <c r="K67" i="5"/>
  <c r="J67" i="5"/>
  <c r="I67" i="5"/>
  <c r="H67" i="5"/>
  <c r="G67" i="5"/>
  <c r="F67" i="5"/>
  <c r="E67" i="5"/>
  <c r="D67" i="5"/>
  <c r="C67" i="5"/>
  <c r="K65" i="5"/>
  <c r="J65" i="5"/>
  <c r="I65" i="5"/>
  <c r="H65" i="5"/>
  <c r="G65" i="5"/>
  <c r="F65" i="5"/>
  <c r="E65" i="5"/>
  <c r="D65" i="5"/>
  <c r="C65" i="5"/>
  <c r="K63" i="5"/>
  <c r="J63" i="5"/>
  <c r="I63" i="5"/>
  <c r="H63" i="5"/>
  <c r="G63" i="5"/>
  <c r="F63" i="5"/>
  <c r="E63" i="5"/>
  <c r="D63" i="5"/>
  <c r="C63" i="5"/>
  <c r="K61" i="5"/>
  <c r="J61" i="5"/>
  <c r="I61" i="5"/>
  <c r="H61" i="5"/>
  <c r="G61" i="5"/>
  <c r="F61" i="5"/>
  <c r="E61" i="5"/>
  <c r="D61" i="5"/>
  <c r="C61" i="5"/>
  <c r="K54" i="5"/>
  <c r="J54" i="5"/>
  <c r="I54" i="5"/>
  <c r="H54" i="5"/>
  <c r="G54" i="5"/>
  <c r="F54" i="5"/>
  <c r="E54" i="5"/>
  <c r="D54" i="5"/>
  <c r="C54" i="5"/>
  <c r="G43" i="5"/>
  <c r="K42" i="5"/>
  <c r="J42" i="5"/>
  <c r="J43" i="5" s="1"/>
  <c r="I42" i="5"/>
  <c r="I43" i="5" s="1"/>
  <c r="H42" i="5"/>
  <c r="G42" i="5"/>
  <c r="F42" i="5"/>
  <c r="F43" i="5" s="1"/>
  <c r="E42" i="5"/>
  <c r="E43" i="5" s="1"/>
  <c r="D42" i="5"/>
  <c r="C42" i="5"/>
  <c r="B42" i="5"/>
  <c r="J31" i="5"/>
  <c r="K32" i="5" s="1"/>
  <c r="I31" i="5"/>
  <c r="I32" i="5" s="1"/>
  <c r="H31" i="5"/>
  <c r="H32" i="5" s="1"/>
  <c r="G31" i="5"/>
  <c r="F31" i="5"/>
  <c r="G32" i="5" s="1"/>
  <c r="E31" i="5"/>
  <c r="E32" i="5" s="1"/>
  <c r="D31" i="5"/>
  <c r="D32" i="5" s="1"/>
  <c r="C31" i="5"/>
  <c r="K20" i="5"/>
  <c r="J20" i="5"/>
  <c r="I20" i="5"/>
  <c r="H20" i="5"/>
  <c r="G20" i="5"/>
  <c r="F20" i="5"/>
  <c r="E20" i="5"/>
  <c r="D20" i="5"/>
  <c r="C20" i="5"/>
  <c r="K9" i="5"/>
  <c r="J9" i="5"/>
  <c r="I9" i="5"/>
  <c r="G9" i="5"/>
  <c r="F9" i="5"/>
  <c r="E9" i="5"/>
  <c r="D9" i="5"/>
  <c r="C9" i="5"/>
  <c r="Z74" i="4"/>
  <c r="T74" i="4"/>
  <c r="AA74" i="4" s="1"/>
  <c r="S74" i="4"/>
  <c r="R74" i="4"/>
  <c r="Y74" i="4" s="1"/>
  <c r="Q74" i="4"/>
  <c r="X74" i="4" s="1"/>
  <c r="P74" i="4"/>
  <c r="W74" i="4" s="1"/>
  <c r="O74" i="4"/>
  <c r="N74" i="4"/>
  <c r="M74" i="4"/>
  <c r="L74" i="4"/>
  <c r="K74" i="4"/>
  <c r="J74" i="4"/>
  <c r="I74" i="4"/>
  <c r="H74" i="4"/>
  <c r="G74" i="4"/>
  <c r="F74" i="4"/>
  <c r="E74" i="4"/>
  <c r="D74" i="4"/>
  <c r="T73" i="4"/>
  <c r="AA73" i="4" s="1"/>
  <c r="S73" i="4"/>
  <c r="Z73" i="4" s="1"/>
  <c r="R73" i="4"/>
  <c r="Y73" i="4" s="1"/>
  <c r="Q73" i="4"/>
  <c r="X73" i="4" s="1"/>
  <c r="P73" i="4"/>
  <c r="W73" i="4" s="1"/>
  <c r="O73" i="4"/>
  <c r="N73" i="4"/>
  <c r="M73" i="4"/>
  <c r="L73" i="4"/>
  <c r="K73" i="4"/>
  <c r="J73" i="4"/>
  <c r="I73" i="4"/>
  <c r="H73" i="4"/>
  <c r="G73" i="4"/>
  <c r="F73" i="4"/>
  <c r="E73" i="4"/>
  <c r="D73" i="4"/>
  <c r="AA72" i="4"/>
  <c r="T72" i="4"/>
  <c r="S72" i="4"/>
  <c r="Z72" i="4" s="1"/>
  <c r="R72" i="4"/>
  <c r="Y72" i="4" s="1"/>
  <c r="Q72" i="4"/>
  <c r="X72" i="4" s="1"/>
  <c r="P72" i="4"/>
  <c r="W72" i="4" s="1"/>
  <c r="O72" i="4"/>
  <c r="N72" i="4"/>
  <c r="M72" i="4"/>
  <c r="L72" i="4"/>
  <c r="K72" i="4"/>
  <c r="J72" i="4"/>
  <c r="I72" i="4"/>
  <c r="H72" i="4"/>
  <c r="G72" i="4"/>
  <c r="F72" i="4"/>
  <c r="E72" i="4"/>
  <c r="D72" i="4"/>
  <c r="T71" i="4"/>
  <c r="AA71" i="4" s="1"/>
  <c r="S71" i="4"/>
  <c r="Z71" i="4" s="1"/>
  <c r="R71" i="4"/>
  <c r="Y71" i="4" s="1"/>
  <c r="Q71" i="4"/>
  <c r="X71" i="4" s="1"/>
  <c r="P71" i="4"/>
  <c r="W71" i="4" s="1"/>
  <c r="O71" i="4"/>
  <c r="N71" i="4"/>
  <c r="M71" i="4"/>
  <c r="L71" i="4"/>
  <c r="K71" i="4"/>
  <c r="J71" i="4"/>
  <c r="I71" i="4"/>
  <c r="H71" i="4"/>
  <c r="G71" i="4"/>
  <c r="F71" i="4"/>
  <c r="E71" i="4"/>
  <c r="D71" i="4"/>
  <c r="T70" i="4"/>
  <c r="AA70" i="4" s="1"/>
  <c r="S70" i="4"/>
  <c r="Z70" i="4" s="1"/>
  <c r="R70" i="4"/>
  <c r="Y70" i="4" s="1"/>
  <c r="Q70" i="4"/>
  <c r="X70" i="4" s="1"/>
  <c r="P70" i="4"/>
  <c r="W70" i="4" s="1"/>
  <c r="O70" i="4"/>
  <c r="N70" i="4"/>
  <c r="M70" i="4"/>
  <c r="L70" i="4"/>
  <c r="K70" i="4"/>
  <c r="J70" i="4"/>
  <c r="I70" i="4"/>
  <c r="H70" i="4"/>
  <c r="G70" i="4"/>
  <c r="F70" i="4"/>
  <c r="E70" i="4"/>
  <c r="D70" i="4"/>
  <c r="T69" i="4"/>
  <c r="AA69" i="4" s="1"/>
  <c r="S69" i="4"/>
  <c r="Z69" i="4" s="1"/>
  <c r="R69" i="4"/>
  <c r="Y69" i="4" s="1"/>
  <c r="Q69" i="4"/>
  <c r="X69" i="4" s="1"/>
  <c r="P69" i="4"/>
  <c r="W69" i="4" s="1"/>
  <c r="O69" i="4"/>
  <c r="N69" i="4"/>
  <c r="M69" i="4"/>
  <c r="L69" i="4"/>
  <c r="K69" i="4"/>
  <c r="J69" i="4"/>
  <c r="I69" i="4"/>
  <c r="H69" i="4"/>
  <c r="G69" i="4"/>
  <c r="F69" i="4"/>
  <c r="E69" i="4"/>
  <c r="D69" i="4"/>
  <c r="Z68" i="4"/>
  <c r="W68" i="4"/>
  <c r="T68" i="4"/>
  <c r="AA68" i="4" s="1"/>
  <c r="S68" i="4"/>
  <c r="R68" i="4"/>
  <c r="Y68" i="4" s="1"/>
  <c r="Q68" i="4"/>
  <c r="X68" i="4" s="1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T67" i="4"/>
  <c r="AA67" i="4" s="1"/>
  <c r="S67" i="4"/>
  <c r="Z67" i="4" s="1"/>
  <c r="R67" i="4"/>
  <c r="Y67" i="4" s="1"/>
  <c r="Q67" i="4"/>
  <c r="X67" i="4" s="1"/>
  <c r="P67" i="4"/>
  <c r="W67" i="4" s="1"/>
  <c r="O67" i="4"/>
  <c r="N67" i="4"/>
  <c r="M67" i="4"/>
  <c r="L67" i="4"/>
  <c r="K67" i="4"/>
  <c r="J67" i="4"/>
  <c r="I67" i="4"/>
  <c r="H67" i="4"/>
  <c r="G67" i="4"/>
  <c r="F67" i="4"/>
  <c r="E67" i="4"/>
  <c r="D67" i="4"/>
  <c r="T66" i="4"/>
  <c r="AA66" i="4" s="1"/>
  <c r="S66" i="4"/>
  <c r="Z66" i="4" s="1"/>
  <c r="R66" i="4"/>
  <c r="Y66" i="4" s="1"/>
  <c r="Q66" i="4"/>
  <c r="X66" i="4" s="1"/>
  <c r="P66" i="4"/>
  <c r="W66" i="4" s="1"/>
  <c r="O66" i="4"/>
  <c r="N66" i="4"/>
  <c r="M66" i="4"/>
  <c r="L66" i="4"/>
  <c r="K66" i="4"/>
  <c r="J66" i="4"/>
  <c r="I66" i="4"/>
  <c r="H66" i="4"/>
  <c r="G66" i="4"/>
  <c r="F66" i="4"/>
  <c r="E66" i="4"/>
  <c r="D66" i="4"/>
  <c r="AA65" i="4"/>
  <c r="X65" i="4"/>
  <c r="T65" i="4"/>
  <c r="S65" i="4"/>
  <c r="Z65" i="4" s="1"/>
  <c r="R65" i="4"/>
  <c r="Y65" i="4" s="1"/>
  <c r="Q65" i="4"/>
  <c r="P65" i="4"/>
  <c r="W65" i="4" s="1"/>
  <c r="O65" i="4"/>
  <c r="N65" i="4"/>
  <c r="M65" i="4"/>
  <c r="L65" i="4"/>
  <c r="K65" i="4"/>
  <c r="J65" i="4"/>
  <c r="I65" i="4"/>
  <c r="H65" i="4"/>
  <c r="G65" i="4"/>
  <c r="F65" i="4"/>
  <c r="E65" i="4"/>
  <c r="D65" i="4"/>
  <c r="Z64" i="4"/>
  <c r="T64" i="4"/>
  <c r="AA64" i="4" s="1"/>
  <c r="S64" i="4"/>
  <c r="R64" i="4"/>
  <c r="Y64" i="4" s="1"/>
  <c r="Q64" i="4"/>
  <c r="X64" i="4" s="1"/>
  <c r="P64" i="4"/>
  <c r="W64" i="4" s="1"/>
  <c r="O64" i="4"/>
  <c r="N64" i="4"/>
  <c r="M64" i="4"/>
  <c r="L64" i="4"/>
  <c r="K64" i="4"/>
  <c r="J64" i="4"/>
  <c r="I64" i="4"/>
  <c r="H64" i="4"/>
  <c r="G64" i="4"/>
  <c r="F64" i="4"/>
  <c r="E64" i="4"/>
  <c r="D64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A57" i="4"/>
  <c r="Z57" i="4"/>
  <c r="W57" i="4"/>
  <c r="T57" i="4"/>
  <c r="S57" i="4"/>
  <c r="R57" i="4"/>
  <c r="Y57" i="4" s="1"/>
  <c r="Q57" i="4"/>
  <c r="X57" i="4" s="1"/>
  <c r="P57" i="4"/>
  <c r="O57" i="4"/>
  <c r="N57" i="4"/>
  <c r="M57" i="4"/>
  <c r="L57" i="4"/>
  <c r="K57" i="4"/>
  <c r="J57" i="4"/>
  <c r="I57" i="4"/>
  <c r="H57" i="4"/>
  <c r="G57" i="4"/>
  <c r="F57" i="4"/>
  <c r="T56" i="4"/>
  <c r="AA56" i="4" s="1"/>
  <c r="S56" i="4"/>
  <c r="Z56" i="4" s="1"/>
  <c r="R56" i="4"/>
  <c r="Y56" i="4" s="1"/>
  <c r="Q56" i="4"/>
  <c r="X56" i="4" s="1"/>
  <c r="P56" i="4"/>
  <c r="W56" i="4" s="1"/>
  <c r="O56" i="4"/>
  <c r="N56" i="4"/>
  <c r="M56" i="4"/>
  <c r="L56" i="4"/>
  <c r="K56" i="4"/>
  <c r="J56" i="4"/>
  <c r="I56" i="4"/>
  <c r="H56" i="4"/>
  <c r="G56" i="4"/>
  <c r="F56" i="4"/>
  <c r="AA55" i="4"/>
  <c r="Z55" i="4"/>
  <c r="W55" i="4"/>
  <c r="T55" i="4"/>
  <c r="S55" i="4"/>
  <c r="R55" i="4"/>
  <c r="Y55" i="4" s="1"/>
  <c r="Q55" i="4"/>
  <c r="X55" i="4" s="1"/>
  <c r="P55" i="4"/>
  <c r="O55" i="4"/>
  <c r="N55" i="4"/>
  <c r="M55" i="4"/>
  <c r="L55" i="4"/>
  <c r="K55" i="4"/>
  <c r="J55" i="4"/>
  <c r="I55" i="4"/>
  <c r="H55" i="4"/>
  <c r="G55" i="4"/>
  <c r="F55" i="4"/>
  <c r="W54" i="4"/>
  <c r="T54" i="4"/>
  <c r="AA54" i="4" s="1"/>
  <c r="S54" i="4"/>
  <c r="Z54" i="4" s="1"/>
  <c r="R54" i="4"/>
  <c r="Y54" i="4" s="1"/>
  <c r="Q54" i="4"/>
  <c r="X54" i="4" s="1"/>
  <c r="P54" i="4"/>
  <c r="O54" i="4"/>
  <c r="N54" i="4"/>
  <c r="M54" i="4"/>
  <c r="L54" i="4"/>
  <c r="K54" i="4"/>
  <c r="J54" i="4"/>
  <c r="I54" i="4"/>
  <c r="H54" i="4"/>
  <c r="G54" i="4"/>
  <c r="F54" i="4"/>
  <c r="AA53" i="4"/>
  <c r="T53" i="4"/>
  <c r="S53" i="4"/>
  <c r="Z53" i="4" s="1"/>
  <c r="R53" i="4"/>
  <c r="Y53" i="4" s="1"/>
  <c r="Q53" i="4"/>
  <c r="X53" i="4" s="1"/>
  <c r="P53" i="4"/>
  <c r="W53" i="4" s="1"/>
  <c r="O53" i="4"/>
  <c r="N53" i="4"/>
  <c r="M53" i="4"/>
  <c r="L53" i="4"/>
  <c r="K53" i="4"/>
  <c r="J53" i="4"/>
  <c r="I53" i="4"/>
  <c r="H53" i="4"/>
  <c r="G53" i="4"/>
  <c r="F53" i="4"/>
  <c r="Z52" i="4"/>
  <c r="W52" i="4"/>
  <c r="T52" i="4"/>
  <c r="AA52" i="4" s="1"/>
  <c r="S52" i="4"/>
  <c r="R52" i="4"/>
  <c r="Y52" i="4" s="1"/>
  <c r="Q52" i="4"/>
  <c r="X52" i="4" s="1"/>
  <c r="P52" i="4"/>
  <c r="O52" i="4"/>
  <c r="N52" i="4"/>
  <c r="M52" i="4"/>
  <c r="L52" i="4"/>
  <c r="K52" i="4"/>
  <c r="J52" i="4"/>
  <c r="I52" i="4"/>
  <c r="H52" i="4"/>
  <c r="G52" i="4"/>
  <c r="F52" i="4"/>
  <c r="AA51" i="4"/>
  <c r="T51" i="4"/>
  <c r="S51" i="4"/>
  <c r="Z51" i="4" s="1"/>
  <c r="R51" i="4"/>
  <c r="Y51" i="4" s="1"/>
  <c r="Q51" i="4"/>
  <c r="X51" i="4" s="1"/>
  <c r="P51" i="4"/>
  <c r="W51" i="4" s="1"/>
  <c r="O51" i="4"/>
  <c r="N51" i="4"/>
  <c r="M51" i="4"/>
  <c r="L51" i="4"/>
  <c r="K51" i="4"/>
  <c r="J51" i="4"/>
  <c r="I51" i="4"/>
  <c r="H51" i="4"/>
  <c r="G51" i="4"/>
  <c r="F51" i="4"/>
  <c r="X50" i="4"/>
  <c r="W50" i="4"/>
  <c r="T50" i="4"/>
  <c r="AA50" i="4" s="1"/>
  <c r="S50" i="4"/>
  <c r="Z50" i="4" s="1"/>
  <c r="R50" i="4"/>
  <c r="Y50" i="4" s="1"/>
  <c r="Q50" i="4"/>
  <c r="P50" i="4"/>
  <c r="O50" i="4"/>
  <c r="N50" i="4"/>
  <c r="M50" i="4"/>
  <c r="L50" i="4"/>
  <c r="K50" i="4"/>
  <c r="J50" i="4"/>
  <c r="I50" i="4"/>
  <c r="H50" i="4"/>
  <c r="G50" i="4"/>
  <c r="F50" i="4"/>
  <c r="T49" i="4"/>
  <c r="AA49" i="4" s="1"/>
  <c r="S49" i="4"/>
  <c r="Z49" i="4" s="1"/>
  <c r="R49" i="4"/>
  <c r="Y49" i="4" s="1"/>
  <c r="Q49" i="4"/>
  <c r="X49" i="4" s="1"/>
  <c r="P49" i="4"/>
  <c r="W49" i="4" s="1"/>
  <c r="O49" i="4"/>
  <c r="N49" i="4"/>
  <c r="M49" i="4"/>
  <c r="L49" i="4"/>
  <c r="K49" i="4"/>
  <c r="J49" i="4"/>
  <c r="I49" i="4"/>
  <c r="H49" i="4"/>
  <c r="G49" i="4"/>
  <c r="F49" i="4"/>
  <c r="AA48" i="4"/>
  <c r="Z48" i="4"/>
  <c r="W48" i="4"/>
  <c r="T48" i="4"/>
  <c r="S48" i="4"/>
  <c r="R48" i="4"/>
  <c r="Y48" i="4" s="1"/>
  <c r="Q48" i="4"/>
  <c r="X48" i="4" s="1"/>
  <c r="P48" i="4"/>
  <c r="O48" i="4"/>
  <c r="N48" i="4"/>
  <c r="M48" i="4"/>
  <c r="L48" i="4"/>
  <c r="K48" i="4"/>
  <c r="J48" i="4"/>
  <c r="I48" i="4"/>
  <c r="H48" i="4"/>
  <c r="G48" i="4"/>
  <c r="F48" i="4"/>
  <c r="T47" i="4"/>
  <c r="AA47" i="4" s="1"/>
  <c r="S47" i="4"/>
  <c r="Z47" i="4" s="1"/>
  <c r="R47" i="4"/>
  <c r="Y47" i="4" s="1"/>
  <c r="Q47" i="4"/>
  <c r="X47" i="4" s="1"/>
  <c r="P47" i="4"/>
  <c r="W47" i="4" s="1"/>
  <c r="O47" i="4"/>
  <c r="N47" i="4"/>
  <c r="M47" i="4"/>
  <c r="L47" i="4"/>
  <c r="K47" i="4"/>
  <c r="J47" i="4"/>
  <c r="I47" i="4"/>
  <c r="H47" i="4"/>
  <c r="G47" i="4"/>
  <c r="F47" i="4"/>
  <c r="Z46" i="4"/>
  <c r="T46" i="4"/>
  <c r="AA46" i="4" s="1"/>
  <c r="S46" i="4"/>
  <c r="R46" i="4"/>
  <c r="Y46" i="4" s="1"/>
  <c r="Q46" i="4"/>
  <c r="X46" i="4" s="1"/>
  <c r="P46" i="4"/>
  <c r="W46" i="4" s="1"/>
  <c r="O46" i="4"/>
  <c r="N46" i="4"/>
  <c r="M46" i="4"/>
  <c r="L46" i="4"/>
  <c r="K46" i="4"/>
  <c r="J46" i="4"/>
  <c r="I46" i="4"/>
  <c r="H46" i="4"/>
  <c r="G46" i="4"/>
  <c r="F46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T26" i="4"/>
  <c r="S26" i="4"/>
  <c r="R26" i="4"/>
  <c r="R63" i="4" s="1"/>
  <c r="L20" i="3"/>
  <c r="K20" i="3"/>
  <c r="J20" i="3"/>
  <c r="I20" i="3"/>
  <c r="H20" i="3"/>
  <c r="G20" i="3"/>
  <c r="F20" i="3"/>
  <c r="E20" i="3"/>
  <c r="D20" i="3"/>
  <c r="L16" i="3"/>
  <c r="K16" i="3"/>
  <c r="J16" i="3"/>
  <c r="I16" i="3"/>
  <c r="H16" i="3"/>
  <c r="G16" i="3"/>
  <c r="F16" i="3"/>
  <c r="E16" i="3"/>
  <c r="D16" i="3"/>
  <c r="L6" i="3"/>
  <c r="K6" i="3"/>
  <c r="J6" i="3"/>
  <c r="J7" i="3" s="1"/>
  <c r="I6" i="3"/>
  <c r="H6" i="3"/>
  <c r="G6" i="3"/>
  <c r="F6" i="3"/>
  <c r="F7" i="3" s="1"/>
  <c r="E6" i="3"/>
  <c r="D6" i="3"/>
  <c r="B6" i="3"/>
  <c r="K66" i="2"/>
  <c r="J66" i="2"/>
  <c r="I66" i="2"/>
  <c r="H66" i="2"/>
  <c r="G66" i="2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K64" i="2"/>
  <c r="J64" i="2"/>
  <c r="I64" i="2"/>
  <c r="H64" i="2"/>
  <c r="G64" i="2"/>
  <c r="F64" i="2"/>
  <c r="E64" i="2"/>
  <c r="D64" i="2"/>
  <c r="C64" i="2"/>
  <c r="B64" i="2"/>
  <c r="K63" i="2"/>
  <c r="J63" i="2"/>
  <c r="I63" i="2"/>
  <c r="H63" i="2"/>
  <c r="G63" i="2"/>
  <c r="F63" i="2"/>
  <c r="E63" i="2"/>
  <c r="D63" i="2"/>
  <c r="C63" i="2"/>
  <c r="B63" i="2"/>
  <c r="K62" i="2"/>
  <c r="J62" i="2"/>
  <c r="I62" i="2"/>
  <c r="H62" i="2"/>
  <c r="G62" i="2"/>
  <c r="F62" i="2"/>
  <c r="E62" i="2"/>
  <c r="D62" i="2"/>
  <c r="C62" i="2"/>
  <c r="B62" i="2"/>
  <c r="K61" i="2"/>
  <c r="J61" i="2"/>
  <c r="I61" i="2"/>
  <c r="H61" i="2"/>
  <c r="G61" i="2"/>
  <c r="F61" i="2"/>
  <c r="E61" i="2"/>
  <c r="D61" i="2"/>
  <c r="C61" i="2"/>
  <c r="B61" i="2"/>
  <c r="K60" i="2"/>
  <c r="J60" i="2"/>
  <c r="I60" i="2"/>
  <c r="H60" i="2"/>
  <c r="G60" i="2"/>
  <c r="F60" i="2"/>
  <c r="E60" i="2"/>
  <c r="D60" i="2"/>
  <c r="C60" i="2"/>
  <c r="B60" i="2"/>
  <c r="K59" i="2"/>
  <c r="J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K56" i="2"/>
  <c r="J56" i="2"/>
  <c r="I56" i="2"/>
  <c r="H56" i="2"/>
  <c r="G56" i="2"/>
  <c r="F56" i="2"/>
  <c r="E56" i="2"/>
  <c r="D56" i="2"/>
  <c r="C56" i="2"/>
  <c r="B56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J21" i="2"/>
  <c r="I21" i="2"/>
  <c r="H21" i="2"/>
  <c r="G21" i="2"/>
  <c r="F21" i="2"/>
  <c r="E21" i="2"/>
  <c r="D21" i="2"/>
  <c r="C21" i="2"/>
  <c r="B21" i="2"/>
  <c r="P26" i="25"/>
  <c r="N26" i="25"/>
  <c r="M26" i="25"/>
  <c r="J26" i="25"/>
  <c r="I26" i="25"/>
  <c r="H26" i="25"/>
  <c r="G26" i="25"/>
  <c r="E26" i="25"/>
  <c r="D26" i="25"/>
  <c r="P25" i="25"/>
  <c r="N25" i="25"/>
  <c r="M25" i="25"/>
  <c r="J25" i="25"/>
  <c r="I25" i="25"/>
  <c r="H25" i="25"/>
  <c r="G25" i="25"/>
  <c r="E25" i="25"/>
  <c r="D25" i="25"/>
  <c r="C25" i="25"/>
  <c r="P24" i="25"/>
  <c r="N24" i="25"/>
  <c r="M24" i="25"/>
  <c r="K24" i="25"/>
  <c r="J24" i="25"/>
  <c r="I24" i="25"/>
  <c r="H24" i="25"/>
  <c r="G24" i="25"/>
  <c r="E24" i="25"/>
  <c r="D24" i="25"/>
  <c r="C24" i="25"/>
  <c r="O15" i="25"/>
  <c r="K15" i="25"/>
  <c r="K26" i="25" s="1"/>
  <c r="O14" i="25"/>
  <c r="O25" i="25" s="1"/>
  <c r="L14" i="25"/>
  <c r="L26" i="25" s="1"/>
  <c r="K14" i="25"/>
  <c r="K25" i="25" s="1"/>
  <c r="F14" i="25"/>
  <c r="O13" i="25"/>
  <c r="O24" i="25" s="1"/>
  <c r="L13" i="25"/>
  <c r="L24" i="25" s="1"/>
  <c r="K13" i="25"/>
  <c r="F13" i="25"/>
  <c r="F24" i="25" s="1"/>
  <c r="R11" i="25"/>
  <c r="R10" i="25"/>
  <c r="R9" i="25"/>
  <c r="R8" i="25"/>
  <c r="R7" i="25"/>
  <c r="R6" i="25"/>
  <c r="P28" i="24"/>
  <c r="N28" i="24"/>
  <c r="M28" i="24"/>
  <c r="J28" i="24"/>
  <c r="I28" i="24"/>
  <c r="H28" i="24"/>
  <c r="G28" i="24"/>
  <c r="E28" i="24"/>
  <c r="D28" i="24"/>
  <c r="P27" i="24"/>
  <c r="N27" i="24"/>
  <c r="M27" i="24"/>
  <c r="J27" i="24"/>
  <c r="I27" i="24"/>
  <c r="H27" i="24"/>
  <c r="G27" i="24"/>
  <c r="E27" i="24"/>
  <c r="D27" i="24"/>
  <c r="C27" i="24"/>
  <c r="N26" i="24"/>
  <c r="M26" i="24"/>
  <c r="J26" i="24"/>
  <c r="I26" i="24"/>
  <c r="H26" i="24"/>
  <c r="G26" i="24"/>
  <c r="E26" i="24"/>
  <c r="D26" i="24"/>
  <c r="C26" i="24"/>
  <c r="O15" i="24"/>
  <c r="O28" i="24" s="1"/>
  <c r="K15" i="24"/>
  <c r="O14" i="24"/>
  <c r="O27" i="24" s="1"/>
  <c r="K14" i="24"/>
  <c r="K27" i="24" s="1"/>
  <c r="F14" i="24"/>
  <c r="O13" i="24"/>
  <c r="O26" i="24" s="1"/>
  <c r="L13" i="24"/>
  <c r="L26" i="24" s="1"/>
  <c r="K13" i="24"/>
  <c r="K26" i="24" s="1"/>
  <c r="F13" i="24"/>
  <c r="F26" i="24" s="1"/>
  <c r="R11" i="24"/>
  <c r="R10" i="24"/>
  <c r="R9" i="24"/>
  <c r="R8" i="24"/>
  <c r="R7" i="24"/>
  <c r="R6" i="24"/>
  <c r="P101" i="5" l="1"/>
  <c r="K101" i="5" s="1"/>
  <c r="K104" i="5" s="1"/>
  <c r="K105" i="5" s="1"/>
  <c r="K99" i="5"/>
  <c r="G7" i="3"/>
  <c r="K7" i="3"/>
  <c r="T63" i="4"/>
  <c r="E31" i="8"/>
  <c r="I31" i="8"/>
  <c r="C105" i="8"/>
  <c r="G105" i="8"/>
  <c r="D105" i="8"/>
  <c r="Y4" i="9"/>
  <c r="X7" i="9"/>
  <c r="Y7" i="9"/>
  <c r="Y11" i="9"/>
  <c r="Y12" i="9"/>
  <c r="AB15" i="9"/>
  <c r="AD15" i="9" s="1"/>
  <c r="AB17" i="9"/>
  <c r="AD17" i="9" s="1"/>
  <c r="AB19" i="9"/>
  <c r="AD19" i="9" s="1"/>
  <c r="AE19" i="9" s="1"/>
  <c r="AB23" i="9"/>
  <c r="AD23" i="9" s="1"/>
  <c r="AE23" i="9" s="1"/>
  <c r="AB25" i="9"/>
  <c r="AD25" i="9" s="1"/>
  <c r="AB27" i="9"/>
  <c r="AD27" i="9" s="1"/>
  <c r="AB29" i="9"/>
  <c r="AD29" i="9" s="1"/>
  <c r="AE29" i="9" s="1"/>
  <c r="AB31" i="9"/>
  <c r="AD31" i="9" s="1"/>
  <c r="AE31" i="9" s="1"/>
  <c r="AB35" i="9"/>
  <c r="AD35" i="9" s="1"/>
  <c r="AB39" i="9"/>
  <c r="AD39" i="9" s="1"/>
  <c r="AB41" i="9"/>
  <c r="AD41" i="9" s="1"/>
  <c r="AB43" i="9"/>
  <c r="AD43" i="9" s="1"/>
  <c r="AE47" i="9" s="1"/>
  <c r="AB47" i="9"/>
  <c r="AD47" i="9" s="1"/>
  <c r="AB51" i="9"/>
  <c r="AD51" i="9" s="1"/>
  <c r="AE51" i="9" s="1"/>
  <c r="AE46" i="9"/>
  <c r="F25" i="25"/>
  <c r="C43" i="5"/>
  <c r="K43" i="5"/>
  <c r="D121" i="5"/>
  <c r="H121" i="5"/>
  <c r="D8" i="8"/>
  <c r="B8" i="8"/>
  <c r="F31" i="8"/>
  <c r="J31" i="8"/>
  <c r="C42" i="8"/>
  <c r="K42" i="8"/>
  <c r="J53" i="8"/>
  <c r="B53" i="8"/>
  <c r="E78" i="8"/>
  <c r="E90" i="8"/>
  <c r="I90" i="8"/>
  <c r="I91" i="8" s="1"/>
  <c r="C121" i="8"/>
  <c r="G121" i="8"/>
  <c r="K121" i="8"/>
  <c r="X8" i="9"/>
  <c r="Y8" i="9"/>
  <c r="Z9" i="9"/>
  <c r="X12" i="9"/>
  <c r="Z12" i="9"/>
  <c r="Z13" i="9"/>
  <c r="AB44" i="9"/>
  <c r="AD44" i="9" s="1"/>
  <c r="AB48" i="9"/>
  <c r="AD48" i="9" s="1"/>
  <c r="AB52" i="9"/>
  <c r="AD52" i="9" s="1"/>
  <c r="AE52" i="9" s="1"/>
  <c r="J32" i="5"/>
  <c r="F121" i="8"/>
  <c r="AE50" i="9"/>
  <c r="F32" i="5"/>
  <c r="I8" i="8"/>
  <c r="D19" i="8"/>
  <c r="H19" i="8"/>
  <c r="B19" i="8"/>
  <c r="K31" i="8"/>
  <c r="D42" i="8"/>
  <c r="H42" i="8"/>
  <c r="C53" i="8"/>
  <c r="G53" i="8"/>
  <c r="K53" i="8"/>
  <c r="F78" i="8"/>
  <c r="J78" i="8"/>
  <c r="F90" i="8"/>
  <c r="F91" i="8" s="1"/>
  <c r="J90" i="8"/>
  <c r="K91" i="8" s="1"/>
  <c r="Y5" i="9"/>
  <c r="Y6" i="9"/>
  <c r="AB6" i="9" s="1"/>
  <c r="AD6" i="9" s="1"/>
  <c r="X9" i="9"/>
  <c r="Y9" i="9"/>
  <c r="Y10" i="9"/>
  <c r="X13" i="9"/>
  <c r="AB13" i="9" s="1"/>
  <c r="AD13" i="9" s="1"/>
  <c r="Y13" i="9"/>
  <c r="AB14" i="9"/>
  <c r="AD14" i="9" s="1"/>
  <c r="AB16" i="9"/>
  <c r="AD16" i="9" s="1"/>
  <c r="AB18" i="9"/>
  <c r="AD18" i="9" s="1"/>
  <c r="AE18" i="9" s="1"/>
  <c r="AB22" i="9"/>
  <c r="AD22" i="9" s="1"/>
  <c r="AB26" i="9"/>
  <c r="AD26" i="9" s="1"/>
  <c r="AB28" i="9"/>
  <c r="AD28" i="9" s="1"/>
  <c r="AB32" i="9"/>
  <c r="AD32" i="9" s="1"/>
  <c r="AE32" i="9" s="1"/>
  <c r="AB34" i="9"/>
  <c r="AD34" i="9" s="1"/>
  <c r="AB38" i="9"/>
  <c r="AD38" i="9" s="1"/>
  <c r="AE38" i="9" s="1"/>
  <c r="AB42" i="9"/>
  <c r="AD42" i="9" s="1"/>
  <c r="AB45" i="9"/>
  <c r="AD45" i="9" s="1"/>
  <c r="AE45" i="9" s="1"/>
  <c r="AB49" i="9"/>
  <c r="AD49" i="9" s="1"/>
  <c r="AB53" i="9"/>
  <c r="AD53" i="9" s="1"/>
  <c r="AE35" i="9"/>
  <c r="AE48" i="9"/>
  <c r="O26" i="25"/>
  <c r="C15" i="25"/>
  <c r="AE41" i="9"/>
  <c r="Z8" i="9"/>
  <c r="E7" i="3"/>
  <c r="I7" i="3"/>
  <c r="G91" i="8"/>
  <c r="H91" i="8"/>
  <c r="AE42" i="9"/>
  <c r="F27" i="24"/>
  <c r="L14" i="24"/>
  <c r="L27" i="24" s="1"/>
  <c r="AE26" i="9"/>
  <c r="AE39" i="9"/>
  <c r="K28" i="24"/>
  <c r="C15" i="24"/>
  <c r="L25" i="25"/>
  <c r="D7" i="3"/>
  <c r="H7" i="3"/>
  <c r="L7" i="3"/>
  <c r="S63" i="4"/>
  <c r="F105" i="5"/>
  <c r="J105" i="5"/>
  <c r="Q14" i="24"/>
  <c r="R14" i="24" s="1"/>
  <c r="D43" i="5"/>
  <c r="H43" i="5"/>
  <c r="D79" i="5"/>
  <c r="X4" i="9"/>
  <c r="Z4" i="9"/>
  <c r="AE53" i="9"/>
  <c r="Q13" i="24"/>
  <c r="R13" i="24" s="1"/>
  <c r="E79" i="5"/>
  <c r="I79" i="5"/>
  <c r="C105" i="5"/>
  <c r="G105" i="5"/>
  <c r="F19" i="8"/>
  <c r="J19" i="8"/>
  <c r="Z7" i="9"/>
  <c r="AB7" i="9" s="1"/>
  <c r="AD7" i="9" s="1"/>
  <c r="AE7" i="9" s="1"/>
  <c r="X10" i="9"/>
  <c r="AB10" i="9" s="1"/>
  <c r="AD10" i="9" s="1"/>
  <c r="AB21" i="9"/>
  <c r="AD21" i="9" s="1"/>
  <c r="AE21" i="9" s="1"/>
  <c r="AB24" i="9"/>
  <c r="AD24" i="9" s="1"/>
  <c r="AE28" i="9" s="1"/>
  <c r="AB37" i="9"/>
  <c r="AD37" i="9" s="1"/>
  <c r="AB40" i="9"/>
  <c r="AD40" i="9" s="1"/>
  <c r="F79" i="5"/>
  <c r="J79" i="5"/>
  <c r="C121" i="5"/>
  <c r="G121" i="5"/>
  <c r="K121" i="5"/>
  <c r="F8" i="8"/>
  <c r="J8" i="8"/>
  <c r="E91" i="8"/>
  <c r="P101" i="8"/>
  <c r="K101" i="8" s="1"/>
  <c r="K104" i="8" s="1"/>
  <c r="K105" i="8" s="1"/>
  <c r="K96" i="8"/>
  <c r="D121" i="8"/>
  <c r="H121" i="8"/>
  <c r="X5" i="9"/>
  <c r="Z5" i="9"/>
  <c r="AB9" i="9"/>
  <c r="AD9" i="9" s="1"/>
  <c r="X11" i="9"/>
  <c r="Z11" i="9"/>
  <c r="AB20" i="9"/>
  <c r="AD20" i="9" s="1"/>
  <c r="AE20" i="9" s="1"/>
  <c r="AB30" i="9"/>
  <c r="AD30" i="9" s="1"/>
  <c r="AE30" i="9" s="1"/>
  <c r="AB33" i="9"/>
  <c r="AD33" i="9" s="1"/>
  <c r="AE33" i="9" s="1"/>
  <c r="AB36" i="9"/>
  <c r="AD36" i="9" s="1"/>
  <c r="AE36" i="9" s="1"/>
  <c r="AE27" i="9" l="1"/>
  <c r="AB12" i="9"/>
  <c r="AD12" i="9" s="1"/>
  <c r="AE13" i="9" s="1"/>
  <c r="AE40" i="9"/>
  <c r="AE43" i="9"/>
  <c r="J91" i="8"/>
  <c r="AE37" i="9"/>
  <c r="AB8" i="9"/>
  <c r="AD8" i="9" s="1"/>
  <c r="AE8" i="9" s="1"/>
  <c r="AE49" i="9"/>
  <c r="AE22" i="9"/>
  <c r="AE44" i="9"/>
  <c r="AE34" i="9"/>
  <c r="AE10" i="9"/>
  <c r="AB4" i="9"/>
  <c r="AD4" i="9" s="1"/>
  <c r="F15" i="25"/>
  <c r="F26" i="25" s="1"/>
  <c r="C26" i="25"/>
  <c r="AE9" i="9"/>
  <c r="AE25" i="9"/>
  <c r="AB5" i="9"/>
  <c r="AD5" i="9" s="1"/>
  <c r="AB11" i="9"/>
  <c r="AD11" i="9" s="1"/>
  <c r="AE24" i="9"/>
  <c r="F15" i="24"/>
  <c r="C28" i="24"/>
  <c r="F28" i="24" l="1"/>
  <c r="L15" i="24"/>
  <c r="L28" i="24" s="1"/>
  <c r="AE5" i="9"/>
  <c r="AE6" i="9"/>
  <c r="AE11" i="9"/>
  <c r="AE12" i="9"/>
</calcChain>
</file>

<file path=xl/comments1.xml><?xml version="1.0" encoding="utf-8"?>
<comments xmlns="http://schemas.openxmlformats.org/spreadsheetml/2006/main">
  <authors>
    <author>NATIONAL ACC</author>
  </authors>
  <commentList>
    <comment ref="S15" authorId="0" shapeId="0">
      <text>
        <r>
          <rPr>
            <b/>
            <sz val="9"/>
            <rFont val="Times New Roman"/>
            <family val="1"/>
          </rPr>
          <t>NATIONAL ACC:</t>
        </r>
        <r>
          <rPr>
            <sz val="9"/>
            <rFont val="Times New Roman"/>
            <family val="1"/>
          </rPr>
          <t xml:space="preserve">
NPISH</t>
        </r>
      </text>
    </comment>
  </commentList>
</comments>
</file>

<file path=xl/comments2.xml><?xml version="1.0" encoding="utf-8"?>
<comments xmlns="http://schemas.openxmlformats.org/spreadsheetml/2006/main">
  <authors>
    <author>NATIONAL ACC</author>
  </authors>
  <commentList>
    <comment ref="S15" authorId="0" shapeId="0">
      <text>
        <r>
          <rPr>
            <b/>
            <sz val="9"/>
            <rFont val="Times New Roman"/>
            <family val="1"/>
          </rPr>
          <t>NATIONAL ACC:</t>
        </r>
        <r>
          <rPr>
            <sz val="9"/>
            <rFont val="Times New Roman"/>
            <family val="1"/>
          </rPr>
          <t xml:space="preserve">
NPISH</t>
        </r>
      </text>
    </comment>
  </commentList>
</comments>
</file>

<file path=xl/comments3.xml><?xml version="1.0" encoding="utf-8"?>
<comments xmlns="http://schemas.openxmlformats.org/spreadsheetml/2006/main">
  <authors>
    <author>Mr Asuo</author>
  </authors>
  <commentList>
    <comment ref="C69" authorId="0" shapeId="0">
      <text>
        <r>
          <rPr>
            <b/>
            <sz val="9"/>
            <rFont val="Tahoma"/>
            <family val="2"/>
          </rPr>
          <t>Mr Asuo:</t>
        </r>
        <r>
          <rPr>
            <sz val="9"/>
            <rFont val="Tahoma"/>
            <family val="2"/>
          </rPr>
          <t xml:space="preserve">
Import of fuel (gasoline)
</t>
        </r>
      </text>
    </comment>
  </commentList>
</comments>
</file>

<file path=xl/comments4.xml><?xml version="1.0" encoding="utf-8"?>
<comments xmlns="http://schemas.openxmlformats.org/spreadsheetml/2006/main">
  <authors>
    <author>bernice ofosu-baadu</author>
  </authors>
  <commentList>
    <comment ref="B1" authorId="0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source: expenditure items from GLSS 5 report</t>
        </r>
      </text>
    </comment>
  </commentList>
</comments>
</file>

<file path=xl/comments5.xml><?xml version="1.0" encoding="utf-8"?>
<comments xmlns="http://schemas.openxmlformats.org/spreadsheetml/2006/main">
  <authors>
    <author>user</author>
    <author>bernice ofosu-baadu</author>
  </authors>
  <commentList>
    <comment ref="H1" authorId="0" shapeId="0">
      <text>
        <r>
          <rPr>
            <b/>
            <sz val="9"/>
            <rFont val="Tahoma"/>
            <family val="2"/>
          </rPr>
          <t xml:space="preserve">user:figures from benchmark series
</t>
        </r>
        <r>
          <rPr>
            <sz val="9"/>
            <rFont val="Tahoma"/>
            <family val="2"/>
          </rPr>
          <t xml:space="preserve">
</t>
        </r>
      </text>
    </comment>
    <comment ref="AM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either change in govt expend on health or growth in Health of government employees</t>
        </r>
      </text>
    </comment>
    <comment ref="BI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both public and private enrolment</t>
        </r>
      </text>
    </comment>
    <comment ref="BN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production side growth</t>
        </r>
      </text>
    </comment>
  </commentList>
</comments>
</file>

<file path=xl/sharedStrings.xml><?xml version="1.0" encoding="utf-8"?>
<sst xmlns="http://schemas.openxmlformats.org/spreadsheetml/2006/main" count="555" uniqueCount="256">
  <si>
    <t>GHANA STATISTICAL SERVICE</t>
  </si>
  <si>
    <t>Statistics for Development and Progress</t>
  </si>
  <si>
    <t>June 2023 Edition</t>
  </si>
  <si>
    <t>Ghana Statistical Service (GSS)</t>
  </si>
  <si>
    <t>P.O. Box GP 1098, Accra</t>
  </si>
  <si>
    <t>www.statsghana.gov.gh</t>
  </si>
  <si>
    <t xml:space="preserve">Highlights </t>
  </si>
  <si>
    <t>The GDP measured by the Expenditure Approach (GDP-E) is the sum of final expenditures on consumption, investments and net exports in the country. The GDP-E is published in nominal/current market prices and at constant prices with 2013 as the base year.</t>
  </si>
  <si>
    <t>The provisional growth rate for GDP-E for 2022 is 3.1% compared to 2021. This is same as the growth rate of 3.1 % for GDP measured by the Production Approach.</t>
  </si>
  <si>
    <t>The main contributors to the growth  are as follows:</t>
  </si>
  <si>
    <r>
      <t>Consumption Expenditure</t>
    </r>
    <r>
      <rPr>
        <sz val="12"/>
        <color theme="1"/>
        <rFont val="Calibri"/>
        <family val="2"/>
        <scheme val="minor"/>
      </rPr>
      <t xml:space="preserve"> recorded a growth rate of 4.1% in 2022 compared to 2021. The growth in consumption is explained by growth in households’ final consumption expenditure of 4.6%. Consumption expenditure constitute the largest share 84.6% of GDP-E in 2022. </t>
    </r>
  </si>
  <si>
    <r>
      <t>Investment Expenditure</t>
    </r>
    <r>
      <rPr>
        <sz val="12"/>
        <color theme="1"/>
        <rFont val="Calibri"/>
        <family val="2"/>
        <scheme val="minor"/>
      </rPr>
      <t xml:space="preserve"> with a share of 16.2% of GDP-E expanded by 0.7% in 2022 compared to 2021. </t>
    </r>
  </si>
  <si>
    <r>
      <t>Net Exports of goods and services</t>
    </r>
    <r>
      <rPr>
        <sz val="12"/>
        <rFont val="Calibri"/>
        <family val="2"/>
        <scheme val="minor"/>
      </rPr>
      <t xml:space="preserve"> increased by 29.1% in 2022 compared to 2021. </t>
    </r>
  </si>
  <si>
    <t>NOTES:</t>
  </si>
  <si>
    <t>i.   2013 to 2021 estimates have been finalized.</t>
  </si>
  <si>
    <t>Table 1: GDP at current prices by expenditure (in million Ghana Cedis) - Percentage Distribution</t>
  </si>
  <si>
    <t>Household final consumption expenditure</t>
  </si>
  <si>
    <t>General government final consumption expenditure</t>
  </si>
  <si>
    <t>NPISH final consumption</t>
  </si>
  <si>
    <t>Consumption</t>
  </si>
  <si>
    <t>Gross fixed capital formation</t>
  </si>
  <si>
    <t xml:space="preserve">Change in stock: Reforestation </t>
  </si>
  <si>
    <t>Change in stock: Crude Oil</t>
  </si>
  <si>
    <t>Change in stock: Livestock</t>
  </si>
  <si>
    <t>Gross capital formation</t>
  </si>
  <si>
    <t>Domestic Demand</t>
  </si>
  <si>
    <t>Exports of goods and services</t>
  </si>
  <si>
    <t>Imports of goods and services</t>
  </si>
  <si>
    <t>Net Exports</t>
  </si>
  <si>
    <t>Gross Domestic Expenditure</t>
  </si>
  <si>
    <t>4=1+2+3</t>
  </si>
  <si>
    <t>9= 5+6+7+8</t>
  </si>
  <si>
    <t>10= 4+9</t>
  </si>
  <si>
    <t xml:space="preserve"> 13= 11+12 </t>
  </si>
  <si>
    <t>2020*</t>
  </si>
  <si>
    <t>2021*</t>
  </si>
  <si>
    <t>2022**</t>
  </si>
  <si>
    <t>Percentage Distribution</t>
  </si>
  <si>
    <t>* revised ** provisional</t>
  </si>
  <si>
    <t>Table 2.2: GDP by expenditure at 2013 constant prices (in million Ghana Cedis) and growth rate</t>
  </si>
  <si>
    <t>4= 1+2+3</t>
  </si>
  <si>
    <t>10= 3+9</t>
  </si>
  <si>
    <t xml:space="preserve"> 13= 11+12</t>
  </si>
  <si>
    <t>Growth Rate (%)</t>
  </si>
  <si>
    <t>* revised **provisional</t>
  </si>
  <si>
    <t xml:space="preserve"> 13= 11-12 </t>
  </si>
  <si>
    <t>2022*</t>
  </si>
  <si>
    <t>2021**</t>
  </si>
  <si>
    <t>net Exports</t>
  </si>
  <si>
    <t xml:space="preserve"> 13= 11-12</t>
  </si>
  <si>
    <t>TRADEFLOW</t>
  </si>
  <si>
    <t>I:IMPORT</t>
  </si>
  <si>
    <t>TRADETYPE</t>
  </si>
  <si>
    <t>General Trade:</t>
  </si>
  <si>
    <t>PARTNER</t>
  </si>
  <si>
    <t>All Countires:</t>
  </si>
  <si>
    <t>PERIOD</t>
  </si>
  <si>
    <t>00:Annual</t>
  </si>
  <si>
    <t>Indicators</t>
  </si>
  <si>
    <t>CUSTOMVALUE(Gh¢)</t>
  </si>
  <si>
    <t>==========</t>
  </si>
  <si>
    <t>PRODUCT \ YEAR</t>
  </si>
  <si>
    <t>2006:</t>
  </si>
  <si>
    <t>2007:</t>
  </si>
  <si>
    <t>2008:</t>
  </si>
  <si>
    <t>2009:</t>
  </si>
  <si>
    <t>2010:</t>
  </si>
  <si>
    <t>2011:</t>
  </si>
  <si>
    <t>2012:</t>
  </si>
  <si>
    <t>2013:</t>
  </si>
  <si>
    <t>2014:</t>
  </si>
  <si>
    <t>2015:</t>
  </si>
  <si>
    <t>Alcoholic and tobacco:</t>
  </si>
  <si>
    <t>Bread and Cereals:</t>
  </si>
  <si>
    <t>Clothing and Footware:</t>
  </si>
  <si>
    <t>Fats and Oil:</t>
  </si>
  <si>
    <t>Fish and Sea foods:</t>
  </si>
  <si>
    <t>Fruits :</t>
  </si>
  <si>
    <t>Meat:</t>
  </si>
  <si>
    <t>Medical products:</t>
  </si>
  <si>
    <t>Milk Cheese and Eggs:</t>
  </si>
  <si>
    <t>Vegetables:</t>
  </si>
  <si>
    <t>sugar jam honey chocolate and confetionery:</t>
  </si>
  <si>
    <t>NETWEIGHT(Kg)</t>
  </si>
  <si>
    <t>Transport</t>
  </si>
  <si>
    <t>Cereals Production (Tonnes)</t>
  </si>
  <si>
    <t>Maize</t>
  </si>
  <si>
    <t>Rice</t>
  </si>
  <si>
    <t>Millet</t>
  </si>
  <si>
    <t>Sorghum</t>
  </si>
  <si>
    <t>Average Cereals</t>
  </si>
  <si>
    <t>Meat:Herd size (end of the year in thousands) from livestock folder</t>
  </si>
  <si>
    <t>Cattle (dressed 125 kg)</t>
  </si>
  <si>
    <t>Sheep (dressed 14 kg)</t>
  </si>
  <si>
    <t>Goat (dressed 13 kg)</t>
  </si>
  <si>
    <t>Pigs  (dressed 8 kg)</t>
  </si>
  <si>
    <t>Poultry (dressed 1kg)</t>
  </si>
  <si>
    <t>“weighted” average</t>
  </si>
  <si>
    <t>Total Fish Catch, KG</t>
  </si>
  <si>
    <t>Fish Catch</t>
  </si>
  <si>
    <t>Milk production from Model (cattle)</t>
  </si>
  <si>
    <t>Milk Production</t>
  </si>
  <si>
    <t>CPI FOOD SUB-GROUPS : 2002=100</t>
  </si>
  <si>
    <t>DESCRIPTION</t>
  </si>
  <si>
    <t>WEIGHT</t>
  </si>
  <si>
    <t>Overall Ghana</t>
  </si>
  <si>
    <t>FOOD AND NON-ALCOHOLIC BEVERAGES</t>
  </si>
  <si>
    <t>Food</t>
  </si>
  <si>
    <t>Bread and cereals</t>
  </si>
  <si>
    <t>Meat</t>
  </si>
  <si>
    <t>Fish</t>
  </si>
  <si>
    <t>Milk, cheese and eggs</t>
  </si>
  <si>
    <t>Oils and fats</t>
  </si>
  <si>
    <t>Fruit</t>
  </si>
  <si>
    <t>Vegetables including potatoes and other tuber vegetables</t>
  </si>
  <si>
    <t>Sugar, jam, honey, syrups, chocolate and confectionery</t>
  </si>
  <si>
    <t>Food products n.e.c.</t>
  </si>
  <si>
    <t>Non-alcoholic beverages</t>
  </si>
  <si>
    <t>Coffee, tea and cocoa</t>
  </si>
  <si>
    <t>Mineral waters, soft drinks and juices</t>
  </si>
  <si>
    <t>CPI NON-FOOD SUB-GROUPS : 2002=100</t>
  </si>
  <si>
    <t>Overall Index</t>
  </si>
  <si>
    <t>Food and non-alcoholic beverages</t>
  </si>
  <si>
    <t>Non-Food</t>
  </si>
  <si>
    <t>Alcoholic beverages, tobacco and narcoti</t>
  </si>
  <si>
    <t>Clothing and footwear</t>
  </si>
  <si>
    <t>Housing, water, electricity, gas and other</t>
  </si>
  <si>
    <t>Furnishings household equipment etc</t>
  </si>
  <si>
    <t>Health</t>
  </si>
  <si>
    <t>Communi cations</t>
  </si>
  <si>
    <t>Recreation and culture</t>
  </si>
  <si>
    <t>Education</t>
  </si>
  <si>
    <t>Hotels, cafés and restaurants</t>
  </si>
  <si>
    <t>Miscella neous goods and services</t>
  </si>
  <si>
    <t>INFLATION FOOD SUB-GROUPS : 2002=100</t>
  </si>
  <si>
    <t>-</t>
  </si>
  <si>
    <t>INFLATION NON-FOOD SUB-GROUPS : 2002=100</t>
  </si>
  <si>
    <t>Water</t>
  </si>
  <si>
    <t>QUANTITY OF WATER PRODUCED (000 MM3)  AND DISTRIBUTED</t>
  </si>
  <si>
    <t>q1</t>
  </si>
  <si>
    <t>q2</t>
  </si>
  <si>
    <t>q3</t>
  </si>
  <si>
    <t>q4</t>
  </si>
  <si>
    <t>Source: Ghana Water Company</t>
  </si>
  <si>
    <t>Electricity</t>
  </si>
  <si>
    <t>ELECTRICITY GENERATION (kwH)</t>
  </si>
  <si>
    <t>Total</t>
  </si>
  <si>
    <t>Source: Electricity Company of Ghana</t>
  </si>
  <si>
    <t>HEALTH</t>
  </si>
  <si>
    <t>Number of employees, Health</t>
  </si>
  <si>
    <t>Source: CAGD payroll</t>
  </si>
  <si>
    <t>Communication</t>
  </si>
  <si>
    <t>LOCAL OUTBOUND TRAFFIC (Mins)</t>
  </si>
  <si>
    <t>Q1</t>
  </si>
  <si>
    <t>Q2</t>
  </si>
  <si>
    <t>Q3</t>
  </si>
  <si>
    <t>Q4</t>
  </si>
  <si>
    <t>Source: NCA_Total comm wk sheet from_Information &amp; Communication working template</t>
  </si>
  <si>
    <t>Recreation &amp; Culture</t>
  </si>
  <si>
    <t>Constant price estimates of GVA</t>
  </si>
  <si>
    <t>Source: VAT_ART &amp; Culture_GVA Constant Sheet in _New_O_other_cnity workshhet</t>
  </si>
  <si>
    <t>Number of Enrollment (Yearly total Average)</t>
  </si>
  <si>
    <t>Basic</t>
  </si>
  <si>
    <t>Secondary</t>
  </si>
  <si>
    <t>Tertiary</t>
  </si>
  <si>
    <t>Source: Education working template_Data Entry Sheet</t>
  </si>
  <si>
    <t>Hotels and Restuarants</t>
  </si>
  <si>
    <t xml:space="preserve">Source: Hotel &amp; Restuarants worksheet in GVA constant </t>
  </si>
  <si>
    <t>Miscellaneous Goods &amp; Services</t>
  </si>
  <si>
    <t>Constant price estimates_social &amp; personal services</t>
  </si>
  <si>
    <t>Source: VAT_social &amp; personal services_GVA Constant Sheet in _New_O_other_cnity workshhet</t>
  </si>
  <si>
    <t>Domestic Meat Production( Mt)</t>
  </si>
  <si>
    <t>Current Yr Estimated using average of last 3yrs movement</t>
  </si>
  <si>
    <t>2015(Estimate)</t>
  </si>
  <si>
    <t>Cattle</t>
  </si>
  <si>
    <t>Sheep</t>
  </si>
  <si>
    <t>Goats</t>
  </si>
  <si>
    <t>Pigs</t>
  </si>
  <si>
    <t>Poultry</t>
  </si>
  <si>
    <t>Source : Table 4.13, Agriculture in Ghana, facts and figures- MOFA</t>
  </si>
  <si>
    <t>Total Meat( Import + Domestically Produced)</t>
  </si>
  <si>
    <t>Domestic Fish Production</t>
  </si>
  <si>
    <t>Source: Fishing worksheet Fish Catch</t>
  </si>
  <si>
    <t>Total Fish( Import + Domestically Produced)</t>
  </si>
  <si>
    <t>Gross Value Added by Activity at Constant 2006 Prices</t>
  </si>
  <si>
    <t>Year</t>
  </si>
  <si>
    <t>Quarter</t>
  </si>
  <si>
    <t>1. Food &amp; Non Alcoholic beverage</t>
  </si>
  <si>
    <t>Fish and sea food</t>
  </si>
  <si>
    <t>Milk, Cheese and Eggs</t>
  </si>
  <si>
    <t xml:space="preserve">Fruits </t>
  </si>
  <si>
    <t>vegetables</t>
  </si>
  <si>
    <t>Sugar, Jam, Honey, Chocolate</t>
  </si>
  <si>
    <t xml:space="preserve"> Food products n.e.c. (salt, spicies)</t>
  </si>
  <si>
    <t>Non Alcoholic Beverages</t>
  </si>
  <si>
    <t>2. Alcoholic Beverage &amp; Tobacco</t>
  </si>
  <si>
    <t>Alcoholic Beverages</t>
  </si>
  <si>
    <t>Tobacco</t>
  </si>
  <si>
    <t>3. Clothing &amp; Footwear</t>
  </si>
  <si>
    <t>Clothing Materials</t>
  </si>
  <si>
    <t>Footwear</t>
  </si>
  <si>
    <t xml:space="preserve">4. Housing,  </t>
  </si>
  <si>
    <t>Actual Rental for housing</t>
  </si>
  <si>
    <t>Maintenance and repair of dwelling</t>
  </si>
  <si>
    <t>5. Water</t>
  </si>
  <si>
    <t>Direct household consumption from GWCL</t>
  </si>
  <si>
    <t xml:space="preserve">6. Electricity </t>
  </si>
  <si>
    <t>Direct household consumption estimates from ECG</t>
  </si>
  <si>
    <t xml:space="preserve">7. Furnishings, Household equipment </t>
  </si>
  <si>
    <t xml:space="preserve">     &amp; Maintenance</t>
  </si>
  <si>
    <t>Furniture and furnishings, Carpets and</t>
  </si>
  <si>
    <t xml:space="preserve">  floor coverings</t>
  </si>
  <si>
    <t>Household Textiles</t>
  </si>
  <si>
    <t>Household Appliances</t>
  </si>
  <si>
    <t>Glassware , Tableware and Household</t>
  </si>
  <si>
    <t xml:space="preserve"> Utensils</t>
  </si>
  <si>
    <t>Tools and equipment for house and</t>
  </si>
  <si>
    <t xml:space="preserve"> Garden</t>
  </si>
  <si>
    <t>Goods and Services for routine</t>
  </si>
  <si>
    <t xml:space="preserve"> household maintenance</t>
  </si>
  <si>
    <t>8. Health</t>
  </si>
  <si>
    <t>Medical products, appliances and</t>
  </si>
  <si>
    <t>equipment</t>
  </si>
  <si>
    <t>Out-patient services</t>
  </si>
  <si>
    <t>Hospital Services</t>
  </si>
  <si>
    <t>9. Transport</t>
  </si>
  <si>
    <t>Operation of personal transport</t>
  </si>
  <si>
    <t xml:space="preserve"> equipment</t>
  </si>
  <si>
    <t>Purchase of Transport Services</t>
  </si>
  <si>
    <t>10. Communication</t>
  </si>
  <si>
    <t>Postal services</t>
  </si>
  <si>
    <t>telephone &amp; Telefax equipment</t>
  </si>
  <si>
    <t>telephone &amp; Telefax services</t>
  </si>
  <si>
    <t>11. Recreation &amp; Culture</t>
  </si>
  <si>
    <t>Audio Visual, Photographic and</t>
  </si>
  <si>
    <t xml:space="preserve"> Information equipment</t>
  </si>
  <si>
    <t>Other Major durables for recreation</t>
  </si>
  <si>
    <t xml:space="preserve"> and Culture</t>
  </si>
  <si>
    <t>Other Articles and equipment of luxury</t>
  </si>
  <si>
    <t>Recreational and Cultural Services</t>
  </si>
  <si>
    <t>Newspapers, Books and stationery</t>
  </si>
  <si>
    <t>Packaged Holidays</t>
  </si>
  <si>
    <t>12. Education</t>
  </si>
  <si>
    <t xml:space="preserve">           Primary (inc pre and special school)</t>
  </si>
  <si>
    <t xml:space="preserve">           JHS</t>
  </si>
  <si>
    <t xml:space="preserve">           SHS</t>
  </si>
  <si>
    <t xml:space="preserve">           Higher</t>
  </si>
  <si>
    <t>13. Restaurants &amp; Hotels</t>
  </si>
  <si>
    <t>Catering services</t>
  </si>
  <si>
    <t>14. Miscellaneous Goods &amp; Services</t>
  </si>
  <si>
    <t>Personal care</t>
  </si>
  <si>
    <t>Personal effects n.e.c.</t>
  </si>
  <si>
    <t>social protection</t>
  </si>
  <si>
    <t>Insurance</t>
  </si>
  <si>
    <t>Financial services n.e.c. (FISIM)</t>
  </si>
  <si>
    <t>Other services n.e.c.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</si>
</sst>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"/>
    <numFmt numFmtId="167" formatCode="0.00_)"/>
    <numFmt numFmtId="168" formatCode="_-* #,##0_-;\-* #,##0_-;_-* &quot;-&quot;??_-;_-@_-"/>
    <numFmt numFmtId="169" formatCode="0_);[Red]\(0\)"/>
    <numFmt numFmtId="170" formatCode="_(* #,##0_);_(* \(#,##0\);_(* &quot;-&quot;??_);_(@_)"/>
    <numFmt numFmtId="171" formatCode="0.0%"/>
    <numFmt numFmtId="172" formatCode="_(* #,##0.0_);_(* \(#,##0.0\);_(* &quot;-&quot;??_);_(@_)"/>
    <numFmt numFmtId="173" formatCode="#,##0.0"/>
    <numFmt numFmtId="174" formatCode="#,##0.0&quot;   &quot;"/>
    <numFmt numFmtId="175" formatCode="#,##0&quot;   &quot;"/>
    <numFmt numFmtId="176" formatCode="_-&quot;£&quot;* #,##0.00_-;\-&quot;£&quot;* #,##0.00_-;_-&quot;£&quot;* &quot;-&quot;??_-;_-@_-"/>
    <numFmt numFmtId="177" formatCode="&quot;£&quot;#,##0;\-&quot;£&quot;#,##0"/>
    <numFmt numFmtId="178" formatCode="_([$€-2]* #,##0.00_);_([$€-2]* \(#,##0.00\);_([$€-2]* &quot;-&quot;??_)"/>
    <numFmt numFmtId="179" formatCode="_-* #,##0.0_-;\-* #,##0.0_-;_-* &quot;-&quot;??_-;_-@_-"/>
    <numFmt numFmtId="180" formatCode="0.000"/>
    <numFmt numFmtId="181" formatCode="#,##0&quot;    &quot;"/>
    <numFmt numFmtId="182" formatCode="#,##0.0&quot;    &quot;"/>
    <numFmt numFmtId="183" formatCode="0&quot;  &quot;"/>
    <numFmt numFmtId="184" formatCode="_ * #,##0.00_ ;_ * \-#,##0.00_ ;_ * &quot;-&quot;??_ ;_ @_ "/>
  </numFmts>
  <fonts count="121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haroni"/>
      <charset val="177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haroni"/>
      <charset val="177"/>
    </font>
    <font>
      <sz val="10"/>
      <name val="Calibri Light"/>
      <family val="2"/>
      <scheme val="major"/>
    </font>
    <font>
      <sz val="10"/>
      <color rgb="FF00B0F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i/>
      <u/>
      <sz val="10"/>
      <color indexed="8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i/>
      <sz val="12"/>
      <name val="Calibri"/>
      <family val="2"/>
      <scheme val="minor"/>
    </font>
    <font>
      <sz val="12"/>
      <name val="Arial"/>
      <family val="2"/>
    </font>
    <font>
      <b/>
      <i/>
      <sz val="12"/>
      <name val="Calibri"/>
      <family val="2"/>
      <scheme val="minor"/>
    </font>
    <font>
      <i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6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  <charset val="134"/>
    </font>
    <font>
      <u/>
      <sz val="9"/>
      <color indexed="8"/>
      <name val="Times New Roman"/>
      <family val="1"/>
    </font>
    <font>
      <sz val="10"/>
      <name val="MS Sans Serif"/>
      <charset val="134"/>
    </font>
    <font>
      <b/>
      <sz val="6.15"/>
      <name val="Arial"/>
      <family val="2"/>
    </font>
    <font>
      <sz val="10"/>
      <name val="Courier"/>
      <charset val="134"/>
    </font>
    <font>
      <b/>
      <sz val="10"/>
      <name val="Times New Roman"/>
      <family val="1"/>
    </font>
    <font>
      <sz val="11"/>
      <color rgb="FF9C6500"/>
      <name val="Calibri"/>
      <family val="2"/>
      <scheme val="minor"/>
    </font>
    <font>
      <b/>
      <i/>
      <sz val="16"/>
      <name val="Helv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color indexed="19"/>
      <name val="Arial"/>
      <family val="2"/>
    </font>
    <font>
      <sz val="10"/>
      <name val="Arial"/>
      <family val="2"/>
    </font>
    <font>
      <sz val="7"/>
      <name val="Small Fonts"/>
      <charset val="134"/>
    </font>
    <font>
      <b/>
      <sz val="18"/>
      <color theme="3"/>
      <name val="Calibri Light"/>
      <family val="2"/>
      <scheme val="major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0"/>
      <name val="Courier"/>
      <charset val="134"/>
    </font>
    <font>
      <sz val="10"/>
      <color indexed="8"/>
      <name val="MS Sans Serif"/>
      <charset val="134"/>
    </font>
    <font>
      <sz val="6.15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sz val="12"/>
      <name val="±¼¸²Ã¼"/>
      <charset val="129"/>
    </font>
    <font>
      <sz val="10"/>
      <name val="MS Sans Serif"/>
      <family val="2"/>
    </font>
    <font>
      <b/>
      <i/>
      <sz val="16"/>
      <name val="Helv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sz val="8"/>
      <name val="Tms Rmn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color indexed="8"/>
      <name val="MS Sans Serif"/>
      <family val="2"/>
    </font>
    <font>
      <b/>
      <sz val="13"/>
      <name val="Calibri"/>
      <family val="2"/>
      <scheme val="minor"/>
    </font>
    <font>
      <sz val="7"/>
      <name val="Small Fonts"/>
      <family val="2"/>
    </font>
    <font>
      <u/>
      <sz val="11"/>
      <color theme="10"/>
      <name val="Calibri"/>
      <family val="2"/>
      <scheme val="minor"/>
    </font>
    <font>
      <sz val="20"/>
      <color rgb="FFFFFF00"/>
      <name val="Highlight LET"/>
    </font>
    <font>
      <b/>
      <sz val="1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3" tint="0.399945066682943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91">
    <xf numFmtId="0" fontId="0" fillId="0" borderId="0"/>
    <xf numFmtId="43" fontId="27" fillId="0" borderId="0" applyFont="0" applyFill="0" applyBorder="0" applyAlignment="0" applyProtection="0"/>
    <xf numFmtId="40" fontId="5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20" borderId="0" applyNumberFormat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37" fontId="58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15" borderId="0" applyNumberFormat="0" applyBorder="0" applyAlignment="0" applyProtection="0"/>
    <xf numFmtId="1" fontId="60" fillId="0" borderId="8" applyNumberFormat="0" applyFill="0" applyAlignment="0" applyProtection="0">
      <alignment horizontal="left"/>
    </xf>
    <xf numFmtId="0" fontId="12" fillId="0" borderId="0"/>
    <xf numFmtId="0" fontId="27" fillId="0" borderId="0"/>
    <xf numFmtId="0" fontId="27" fillId="25" borderId="0" applyNumberFormat="0" applyBorder="0" applyAlignment="0" applyProtection="0"/>
    <xf numFmtId="0" fontId="53" fillId="0" borderId="0" applyNumberFormat="0" applyFill="0" applyBorder="0" applyProtection="0"/>
    <xf numFmtId="0" fontId="27" fillId="24" borderId="0" applyNumberFormat="0" applyBorder="0" applyAlignment="0" applyProtection="0"/>
    <xf numFmtId="43" fontId="12" fillId="0" borderId="0" applyFont="0" applyFill="0" applyBorder="0" applyAlignment="0" applyProtection="0"/>
    <xf numFmtId="0" fontId="49" fillId="26" borderId="0" applyNumberFormat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9" fontId="17" fillId="0" borderId="0" applyFill="0" applyBorder="0" applyProtection="0">
      <alignment horizontal="left"/>
    </xf>
    <xf numFmtId="9" fontId="61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7" fillId="30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169" fontId="64" fillId="0" borderId="8" applyFont="0" applyFill="0" applyBorder="0" applyAlignment="0" applyProtection="0">
      <alignment horizontal="center"/>
    </xf>
    <xf numFmtId="0" fontId="27" fillId="19" borderId="0" applyNumberFormat="0" applyBorder="0" applyAlignment="0" applyProtection="0"/>
    <xf numFmtId="0" fontId="27" fillId="33" borderId="0" applyNumberFormat="0" applyBorder="0" applyAlignment="0" applyProtection="0"/>
    <xf numFmtId="167" fontId="57" fillId="0" borderId="0"/>
    <xf numFmtId="0" fontId="27" fillId="8" borderId="0" applyNumberFormat="0" applyBorder="0" applyAlignment="0" applyProtection="0"/>
    <xf numFmtId="49" fontId="53" fillId="0" borderId="9" applyFill="0" applyProtection="0">
      <alignment horizontal="center"/>
    </xf>
    <xf numFmtId="0" fontId="27" fillId="35" borderId="0" applyNumberFormat="0" applyBorder="0" applyAlignment="0" applyProtection="0"/>
    <xf numFmtId="0" fontId="20" fillId="0" borderId="0"/>
    <xf numFmtId="0" fontId="27" fillId="36" borderId="0" applyNumberFormat="0" applyBorder="0" applyAlignment="0" applyProtection="0"/>
    <xf numFmtId="0" fontId="27" fillId="0" borderId="0"/>
    <xf numFmtId="0" fontId="20" fillId="0" borderId="0"/>
    <xf numFmtId="0" fontId="12" fillId="0" borderId="0"/>
    <xf numFmtId="0" fontId="12" fillId="0" borderId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12" fillId="0" borderId="0" applyFont="0" applyFill="0" applyBorder="0" applyAlignment="0" applyProtection="0"/>
    <xf numFmtId="0" fontId="27" fillId="6" borderId="0" applyNumberFormat="0" applyBorder="0" applyAlignment="0" applyProtection="0"/>
    <xf numFmtId="164" fontId="12" fillId="0" borderId="0" applyFont="0" applyFill="0" applyBorder="0" applyAlignment="0" applyProtection="0"/>
    <xf numFmtId="0" fontId="27" fillId="3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37" borderId="0" applyNumberFormat="0" applyBorder="0" applyAlignment="0" applyProtection="0"/>
    <xf numFmtId="0" fontId="27" fillId="18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38" borderId="0" applyNumberFormat="0" applyBorder="0" applyAlignment="0" applyProtection="0"/>
    <xf numFmtId="0" fontId="27" fillId="22" borderId="0" applyNumberFormat="0" applyBorder="0" applyAlignment="0" applyProtection="0"/>
    <xf numFmtId="0" fontId="20" fillId="0" borderId="0"/>
    <xf numFmtId="167" fontId="5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6" borderId="0" applyNumberFormat="0" applyBorder="0" applyAlignment="0" applyProtection="0"/>
    <xf numFmtId="9" fontId="12" fillId="0" borderId="0" applyFont="0" applyFill="0" applyBorder="0" applyAlignment="0" applyProtection="0"/>
    <xf numFmtId="0" fontId="20" fillId="0" borderId="0"/>
    <xf numFmtId="0" fontId="27" fillId="11" borderId="0" applyNumberFormat="0" applyBorder="0" applyAlignment="0" applyProtection="0"/>
    <xf numFmtId="43" fontId="27" fillId="0" borderId="0" applyFont="0" applyFill="0" applyBorder="0" applyAlignment="0" applyProtection="0"/>
    <xf numFmtId="0" fontId="27" fillId="39" borderId="0" applyNumberFormat="0" applyBorder="0" applyAlignment="0" applyProtection="0"/>
    <xf numFmtId="40" fontId="67" fillId="0" borderId="0"/>
    <xf numFmtId="0" fontId="68" fillId="0" borderId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23" borderId="0" applyNumberFormat="0" applyBorder="0" applyAlignment="0" applyProtection="0"/>
    <xf numFmtId="43" fontId="27" fillId="0" borderId="0" applyFont="0" applyFill="0" applyBorder="0" applyAlignment="0" applyProtection="0"/>
    <xf numFmtId="0" fontId="49" fillId="40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13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42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41" borderId="0" applyNumberFormat="0" applyBorder="0" applyAlignment="0" applyProtection="0"/>
    <xf numFmtId="43" fontId="12" fillId="0" borderId="0" applyFont="0" applyFill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9" fontId="12" fillId="0" borderId="0" applyFont="0" applyFill="0" applyBorder="0" applyAlignment="0" applyProtection="0"/>
    <xf numFmtId="0" fontId="49" fillId="43" borderId="0" applyNumberFormat="0" applyBorder="0" applyAlignment="0" applyProtection="0"/>
    <xf numFmtId="9" fontId="6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9" fillId="34" borderId="0" applyNumberFormat="0" applyBorder="0" applyAlignment="0" applyProtection="0"/>
    <xf numFmtId="9" fontId="12" fillId="0" borderId="0" applyFont="0" applyFill="0" applyBorder="0" applyAlignment="0" applyProtection="0"/>
    <xf numFmtId="0" fontId="49" fillId="34" borderId="0" applyNumberFormat="0" applyBorder="0" applyAlignment="0" applyProtection="0"/>
    <xf numFmtId="0" fontId="27" fillId="0" borderId="0"/>
    <xf numFmtId="0" fontId="12" fillId="0" borderId="0"/>
    <xf numFmtId="0" fontId="56" fillId="17" borderId="0" applyNumberFormat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164" fontId="27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" fillId="0" borderId="0"/>
    <xf numFmtId="0" fontId="12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9" fillId="0" borderId="0"/>
    <xf numFmtId="0" fontId="12" fillId="0" borderId="0"/>
    <xf numFmtId="0" fontId="12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0" fontId="1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0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0" fontId="5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56" fillId="17" borderId="0" applyNumberFormat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27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14" borderId="6" applyNumberFormat="0" applyFont="0" applyAlignment="0" applyProtection="0"/>
    <xf numFmtId="164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7" fillId="14" borderId="6" applyNumberFormat="0" applyFont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27" fillId="0" borderId="0"/>
    <xf numFmtId="40" fontId="5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27" fillId="14" borderId="6" applyNumberFormat="0" applyFont="0" applyAlignment="0" applyProtection="0"/>
    <xf numFmtId="43" fontId="12" fillId="0" borderId="0" applyFont="0" applyFill="0" applyBorder="0" applyAlignment="0" applyProtection="0"/>
    <xf numFmtId="0" fontId="27" fillId="14" borderId="6" applyNumberFormat="0" applyFont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" fontId="12" fillId="0" borderId="8" applyNumberFormat="0" applyFill="0" applyAlignment="0" applyProtection="0">
      <alignment horizontal="center" vertical="center"/>
    </xf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48" fillId="0" borderId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48" fillId="21" borderId="0" applyNumberFormat="0" applyBorder="0" applyAlignment="0" applyProtection="0"/>
    <xf numFmtId="10" fontId="48" fillId="29" borderId="5" applyNumberFormat="0" applyBorder="0" applyAlignment="0" applyProtection="0"/>
    <xf numFmtId="0" fontId="12" fillId="0" borderId="0"/>
    <xf numFmtId="0" fontId="70" fillId="0" borderId="9" applyNumberFormat="0" applyFill="0" applyProtection="0">
      <alignment horizontal="left" vertical="top" wrapText="1"/>
    </xf>
    <xf numFmtId="166" fontId="55" fillId="0" borderId="7">
      <alignment horizontal="right"/>
    </xf>
    <xf numFmtId="0" fontId="56" fillId="17" borderId="0" applyNumberFormat="0" applyBorder="0" applyAlignment="0" applyProtection="0"/>
    <xf numFmtId="37" fontId="62" fillId="0" borderId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9" fontId="11" fillId="0" borderId="0" applyFont="0" applyFill="0" applyBorder="0" applyAlignment="0" applyProtection="0"/>
    <xf numFmtId="0" fontId="27" fillId="0" borderId="0"/>
    <xf numFmtId="9" fontId="11" fillId="0" borderId="0" applyFont="0" applyFill="0" applyBorder="0" applyAlignment="0" applyProtection="0"/>
    <xf numFmtId="0" fontId="27" fillId="0" borderId="0"/>
    <xf numFmtId="0" fontId="12" fillId="0" borderId="0"/>
    <xf numFmtId="0" fontId="61" fillId="0" borderId="0"/>
    <xf numFmtId="0" fontId="12" fillId="0" borderId="0"/>
    <xf numFmtId="10" fontId="12" fillId="0" borderId="0" applyFont="0" applyFill="0" applyBorder="0" applyAlignment="0" applyProtection="0"/>
    <xf numFmtId="0" fontId="6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0" borderId="0"/>
    <xf numFmtId="0" fontId="12" fillId="0" borderId="0"/>
    <xf numFmtId="0" fontId="59" fillId="0" borderId="0"/>
    <xf numFmtId="0" fontId="48" fillId="0" borderId="0"/>
    <xf numFmtId="0" fontId="54" fillId="0" borderId="0"/>
    <xf numFmtId="0" fontId="69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7" fillId="0" borderId="0"/>
    <xf numFmtId="0" fontId="59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69" fillId="0" borderId="0"/>
    <xf numFmtId="0" fontId="27" fillId="0" borderId="0"/>
    <xf numFmtId="0" fontId="27" fillId="0" borderId="0"/>
    <xf numFmtId="0" fontId="12" fillId="0" borderId="0"/>
    <xf numFmtId="1" fontId="17" fillId="0" borderId="10" applyNumberFormat="0" applyFill="0" applyProtection="0">
      <alignment horizontal="left" vertical="center"/>
    </xf>
    <xf numFmtId="0" fontId="20" fillId="0" borderId="0"/>
    <xf numFmtId="0" fontId="20" fillId="0" borderId="0"/>
    <xf numFmtId="0" fontId="12" fillId="0" borderId="0"/>
    <xf numFmtId="0" fontId="27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1" fontId="17" fillId="0" borderId="5" applyFill="0" applyProtection="0">
      <alignment horizontal="center" vertical="top" wrapText="1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27" fillId="60" borderId="0" applyNumberFormat="0" applyBorder="0" applyAlignment="0" applyProtection="0"/>
    <xf numFmtId="0" fontId="27" fillId="64" borderId="0" applyNumberFormat="0" applyBorder="0" applyAlignment="0" applyProtection="0"/>
    <xf numFmtId="0" fontId="27" fillId="68" borderId="0" applyNumberFormat="0" applyBorder="0" applyAlignment="0" applyProtection="0"/>
    <xf numFmtId="0" fontId="27" fillId="72" borderId="0" applyNumberFormat="0" applyBorder="0" applyAlignment="0" applyProtection="0"/>
    <xf numFmtId="0" fontId="27" fillId="53" borderId="0" applyNumberFormat="0" applyBorder="0" applyAlignment="0" applyProtection="0"/>
    <xf numFmtId="0" fontId="27" fillId="57" borderId="0" applyNumberFormat="0" applyBorder="0" applyAlignment="0" applyProtection="0"/>
    <xf numFmtId="0" fontId="27" fillId="61" borderId="0" applyNumberFormat="0" applyBorder="0" applyAlignment="0" applyProtection="0"/>
    <xf numFmtId="0" fontId="27" fillId="65" borderId="0" applyNumberFormat="0" applyBorder="0" applyAlignment="0" applyProtection="0"/>
    <xf numFmtId="0" fontId="27" fillId="69" borderId="0" applyNumberFormat="0" applyBorder="0" applyAlignment="0" applyProtection="0"/>
    <xf numFmtId="0" fontId="27" fillId="73" borderId="0" applyNumberFormat="0" applyBorder="0" applyAlignment="0" applyProtection="0"/>
    <xf numFmtId="0" fontId="12" fillId="0" borderId="0"/>
    <xf numFmtId="0" fontId="77" fillId="0" borderId="0"/>
    <xf numFmtId="4" fontId="9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9" fontId="90" fillId="0" borderId="0" applyFont="0" applyFill="0" applyBorder="0" applyAlignment="0" applyProtection="0"/>
    <xf numFmtId="40" fontId="7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6" fillId="75" borderId="20" applyNumberFormat="0" applyFont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6" fillId="0" borderId="0"/>
    <xf numFmtId="3" fontId="12" fillId="0" borderId="0" applyFill="0" applyBorder="0" applyAlignment="0" applyProtection="0"/>
    <xf numFmtId="176" fontId="12" fillId="0" borderId="0" applyFont="0" applyFill="0" applyBorder="0" applyAlignment="0" applyProtection="0"/>
    <xf numFmtId="177" fontId="64" fillId="0" borderId="0" applyFill="0" applyBorder="0" applyAlignment="0" applyProtection="0"/>
    <xf numFmtId="0" fontId="64" fillId="0" borderId="0" applyNumberFormat="0" applyFill="0" applyBorder="0" applyAlignment="0" applyProtection="0"/>
    <xf numFmtId="178" fontId="12" fillId="0" borderId="0" applyFont="0" applyFill="0" applyBorder="0" applyAlignment="0" applyProtection="0"/>
    <xf numFmtId="2" fontId="64" fillId="0" borderId="0" applyFill="0" applyBorder="0" applyAlignment="0" applyProtection="0"/>
    <xf numFmtId="0" fontId="90" fillId="0" borderId="0"/>
    <xf numFmtId="0" fontId="37" fillId="0" borderId="19" applyNumberFormat="0" applyAlignment="0" applyProtection="0">
      <alignment horizontal="left" vertical="center"/>
    </xf>
    <xf numFmtId="0" fontId="37" fillId="0" borderId="3">
      <alignment horizontal="left" vertical="center"/>
    </xf>
    <xf numFmtId="166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7" fontId="79" fillId="0" borderId="0"/>
    <xf numFmtId="0" fontId="39" fillId="0" borderId="0"/>
    <xf numFmtId="0" fontId="12" fillId="0" borderId="0"/>
    <xf numFmtId="166" fontId="3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179" fontId="39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 applyNumberFormat="0" applyFill="0" applyBorder="0" applyAlignment="0" applyProtection="0"/>
    <xf numFmtId="179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50" borderId="6" applyNumberFormat="0" applyFont="0" applyAlignment="0" applyProtection="0"/>
    <xf numFmtId="0" fontId="27" fillId="50" borderId="6" applyNumberFormat="0" applyFont="0" applyAlignment="0" applyProtection="0"/>
    <xf numFmtId="0" fontId="12" fillId="0" borderId="0"/>
    <xf numFmtId="9" fontId="6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92" fillId="0" borderId="0"/>
    <xf numFmtId="43" fontId="90" fillId="0" borderId="0" applyFont="0" applyFill="0" applyBorder="0" applyAlignment="0" applyProtection="0"/>
    <xf numFmtId="0" fontId="92" fillId="0" borderId="0"/>
    <xf numFmtId="0" fontId="90" fillId="0" borderId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0" fontId="39" fillId="0" borderId="0"/>
    <xf numFmtId="0" fontId="20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37" fillId="0" borderId="30">
      <alignment horizontal="left" vertical="center"/>
    </xf>
    <xf numFmtId="174" fontId="12" fillId="0" borderId="0" applyFont="0" applyFill="0" applyBorder="0" applyAlignment="0" applyProtection="0"/>
    <xf numFmtId="0" fontId="27" fillId="0" borderId="0"/>
    <xf numFmtId="10" fontId="48" fillId="29" borderId="31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0" fontId="12" fillId="0" borderId="0" applyFont="0" applyFill="0" applyBorder="0" applyAlignment="0" applyProtection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6" fillId="76" borderId="0" applyNumberFormat="0" applyBorder="0" applyAlignment="0" applyProtection="0"/>
    <xf numFmtId="0" fontId="27" fillId="52" borderId="0" applyNumberFormat="0" applyBorder="0" applyAlignment="0" applyProtection="0"/>
    <xf numFmtId="0" fontId="66" fillId="76" borderId="0" applyNumberFormat="0" applyBorder="0" applyAlignment="0" applyProtection="0"/>
    <xf numFmtId="0" fontId="27" fillId="52" borderId="0" applyNumberFormat="0" applyBorder="0" applyAlignment="0" applyProtection="0"/>
    <xf numFmtId="0" fontId="66" fillId="77" borderId="0" applyNumberFormat="0" applyBorder="0" applyAlignment="0" applyProtection="0"/>
    <xf numFmtId="0" fontId="27" fillId="56" borderId="0" applyNumberFormat="0" applyBorder="0" applyAlignment="0" applyProtection="0"/>
    <xf numFmtId="0" fontId="66" fillId="77" borderId="0" applyNumberFormat="0" applyBorder="0" applyAlignment="0" applyProtection="0"/>
    <xf numFmtId="0" fontId="27" fillId="56" borderId="0" applyNumberFormat="0" applyBorder="0" applyAlignment="0" applyProtection="0"/>
    <xf numFmtId="0" fontId="66" fillId="78" borderId="0" applyNumberFormat="0" applyBorder="0" applyAlignment="0" applyProtection="0"/>
    <xf numFmtId="0" fontId="27" fillId="60" borderId="0" applyNumberFormat="0" applyBorder="0" applyAlignment="0" applyProtection="0"/>
    <xf numFmtId="0" fontId="66" fillId="78" borderId="0" applyNumberFormat="0" applyBorder="0" applyAlignment="0" applyProtection="0"/>
    <xf numFmtId="0" fontId="27" fillId="60" borderId="0" applyNumberFormat="0" applyBorder="0" applyAlignment="0" applyProtection="0"/>
    <xf numFmtId="0" fontId="66" fillId="79" borderId="0" applyNumberFormat="0" applyBorder="0" applyAlignment="0" applyProtection="0"/>
    <xf numFmtId="0" fontId="27" fillId="64" borderId="0" applyNumberFormat="0" applyBorder="0" applyAlignment="0" applyProtection="0"/>
    <xf numFmtId="0" fontId="66" fillId="79" borderId="0" applyNumberFormat="0" applyBorder="0" applyAlignment="0" applyProtection="0"/>
    <xf numFmtId="0" fontId="27" fillId="64" borderId="0" applyNumberFormat="0" applyBorder="0" applyAlignment="0" applyProtection="0"/>
    <xf numFmtId="0" fontId="66" fillId="80" borderId="0" applyNumberFormat="0" applyBorder="0" applyAlignment="0" applyProtection="0"/>
    <xf numFmtId="0" fontId="27" fillId="68" borderId="0" applyNumberFormat="0" applyBorder="0" applyAlignment="0" applyProtection="0"/>
    <xf numFmtId="0" fontId="66" fillId="80" borderId="0" applyNumberFormat="0" applyBorder="0" applyAlignment="0" applyProtection="0"/>
    <xf numFmtId="0" fontId="27" fillId="68" borderId="0" applyNumberFormat="0" applyBorder="0" applyAlignment="0" applyProtection="0"/>
    <xf numFmtId="0" fontId="66" fillId="81" borderId="0" applyNumberFormat="0" applyBorder="0" applyAlignment="0" applyProtection="0"/>
    <xf numFmtId="0" fontId="27" fillId="72" borderId="0" applyNumberFormat="0" applyBorder="0" applyAlignment="0" applyProtection="0"/>
    <xf numFmtId="0" fontId="66" fillId="81" borderId="0" applyNumberFormat="0" applyBorder="0" applyAlignment="0" applyProtection="0"/>
    <xf numFmtId="0" fontId="27" fillId="72" borderId="0" applyNumberFormat="0" applyBorder="0" applyAlignment="0" applyProtection="0"/>
    <xf numFmtId="0" fontId="66" fillId="82" borderId="0" applyNumberFormat="0" applyBorder="0" applyAlignment="0" applyProtection="0"/>
    <xf numFmtId="0" fontId="27" fillId="53" borderId="0" applyNumberFormat="0" applyBorder="0" applyAlignment="0" applyProtection="0"/>
    <xf numFmtId="0" fontId="66" fillId="82" borderId="0" applyNumberFormat="0" applyBorder="0" applyAlignment="0" applyProtection="0"/>
    <xf numFmtId="0" fontId="27" fillId="53" borderId="0" applyNumberFormat="0" applyBorder="0" applyAlignment="0" applyProtection="0"/>
    <xf numFmtId="0" fontId="66" fillId="83" borderId="0" applyNumberFormat="0" applyBorder="0" applyAlignment="0" applyProtection="0"/>
    <xf numFmtId="0" fontId="27" fillId="57" borderId="0" applyNumberFormat="0" applyBorder="0" applyAlignment="0" applyProtection="0"/>
    <xf numFmtId="0" fontId="66" fillId="83" borderId="0" applyNumberFormat="0" applyBorder="0" applyAlignment="0" applyProtection="0"/>
    <xf numFmtId="0" fontId="27" fillId="57" borderId="0" applyNumberFormat="0" applyBorder="0" applyAlignment="0" applyProtection="0"/>
    <xf numFmtId="0" fontId="66" fillId="84" borderId="0" applyNumberFormat="0" applyBorder="0" applyAlignment="0" applyProtection="0"/>
    <xf numFmtId="0" fontId="27" fillId="61" borderId="0" applyNumberFormat="0" applyBorder="0" applyAlignment="0" applyProtection="0"/>
    <xf numFmtId="0" fontId="66" fillId="84" borderId="0" applyNumberFormat="0" applyBorder="0" applyAlignment="0" applyProtection="0"/>
    <xf numFmtId="0" fontId="27" fillId="61" borderId="0" applyNumberFormat="0" applyBorder="0" applyAlignment="0" applyProtection="0"/>
    <xf numFmtId="0" fontId="66" fillId="79" borderId="0" applyNumberFormat="0" applyBorder="0" applyAlignment="0" applyProtection="0"/>
    <xf numFmtId="0" fontId="27" fillId="65" borderId="0" applyNumberFormat="0" applyBorder="0" applyAlignment="0" applyProtection="0"/>
    <xf numFmtId="0" fontId="66" fillId="79" borderId="0" applyNumberFormat="0" applyBorder="0" applyAlignment="0" applyProtection="0"/>
    <xf numFmtId="0" fontId="27" fillId="65" borderId="0" applyNumberFormat="0" applyBorder="0" applyAlignment="0" applyProtection="0"/>
    <xf numFmtId="0" fontId="66" fillId="82" borderId="0" applyNumberFormat="0" applyBorder="0" applyAlignment="0" applyProtection="0"/>
    <xf numFmtId="0" fontId="27" fillId="69" borderId="0" applyNumberFormat="0" applyBorder="0" applyAlignment="0" applyProtection="0"/>
    <xf numFmtId="0" fontId="66" fillId="82" borderId="0" applyNumberFormat="0" applyBorder="0" applyAlignment="0" applyProtection="0"/>
    <xf numFmtId="0" fontId="27" fillId="69" borderId="0" applyNumberFormat="0" applyBorder="0" applyAlignment="0" applyProtection="0"/>
    <xf numFmtId="0" fontId="66" fillId="85" borderId="0" applyNumberFormat="0" applyBorder="0" applyAlignment="0" applyProtection="0"/>
    <xf numFmtId="0" fontId="27" fillId="73" borderId="0" applyNumberFormat="0" applyBorder="0" applyAlignment="0" applyProtection="0"/>
    <xf numFmtId="0" fontId="66" fillId="85" borderId="0" applyNumberFormat="0" applyBorder="0" applyAlignment="0" applyProtection="0"/>
    <xf numFmtId="0" fontId="27" fillId="73" borderId="0" applyNumberFormat="0" applyBorder="0" applyAlignment="0" applyProtection="0"/>
    <xf numFmtId="0" fontId="94" fillId="86" borderId="0" applyNumberFormat="0" applyBorder="0" applyAlignment="0" applyProtection="0"/>
    <xf numFmtId="0" fontId="94" fillId="86" borderId="0" applyNumberFormat="0" applyBorder="0" applyAlignment="0" applyProtection="0"/>
    <xf numFmtId="0" fontId="49" fillId="54" borderId="0" applyNumberFormat="0" applyBorder="0" applyAlignment="0" applyProtection="0"/>
    <xf numFmtId="0" fontId="94" fillId="83" borderId="0" applyNumberFormat="0" applyBorder="0" applyAlignment="0" applyProtection="0"/>
    <xf numFmtId="0" fontId="94" fillId="83" borderId="0" applyNumberFormat="0" applyBorder="0" applyAlignment="0" applyProtection="0"/>
    <xf numFmtId="0" fontId="49" fillId="58" borderId="0" applyNumberFormat="0" applyBorder="0" applyAlignment="0" applyProtection="0"/>
    <xf numFmtId="0" fontId="94" fillId="84" borderId="0" applyNumberFormat="0" applyBorder="0" applyAlignment="0" applyProtection="0"/>
    <xf numFmtId="0" fontId="94" fillId="84" borderId="0" applyNumberFormat="0" applyBorder="0" applyAlignment="0" applyProtection="0"/>
    <xf numFmtId="0" fontId="49" fillId="62" borderId="0" applyNumberFormat="0" applyBorder="0" applyAlignment="0" applyProtection="0"/>
    <xf numFmtId="0" fontId="94" fillId="87" borderId="0" applyNumberFormat="0" applyBorder="0" applyAlignment="0" applyProtection="0"/>
    <xf numFmtId="0" fontId="94" fillId="87" borderId="0" applyNumberFormat="0" applyBorder="0" applyAlignment="0" applyProtection="0"/>
    <xf numFmtId="0" fontId="49" fillId="66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49" fillId="70" borderId="0" applyNumberFormat="0" applyBorder="0" applyAlignment="0" applyProtection="0"/>
    <xf numFmtId="0" fontId="94" fillId="89" borderId="0" applyNumberFormat="0" applyBorder="0" applyAlignment="0" applyProtection="0"/>
    <xf numFmtId="0" fontId="94" fillId="89" borderId="0" applyNumberFormat="0" applyBorder="0" applyAlignment="0" applyProtection="0"/>
    <xf numFmtId="0" fontId="49" fillId="74" borderId="0" applyNumberFormat="0" applyBorder="0" applyAlignment="0" applyProtection="0"/>
    <xf numFmtId="0" fontId="94" fillId="90" borderId="0" applyNumberFormat="0" applyBorder="0" applyAlignment="0" applyProtection="0"/>
    <xf numFmtId="0" fontId="94" fillId="90" borderId="0" applyNumberFormat="0" applyBorder="0" applyAlignment="0" applyProtection="0"/>
    <xf numFmtId="0" fontId="49" fillId="51" borderId="0" applyNumberFormat="0" applyBorder="0" applyAlignment="0" applyProtection="0"/>
    <xf numFmtId="0" fontId="94" fillId="91" borderId="0" applyNumberFormat="0" applyBorder="0" applyAlignment="0" applyProtection="0"/>
    <xf numFmtId="0" fontId="94" fillId="91" borderId="0" applyNumberFormat="0" applyBorder="0" applyAlignment="0" applyProtection="0"/>
    <xf numFmtId="0" fontId="49" fillId="55" borderId="0" applyNumberFormat="0" applyBorder="0" applyAlignment="0" applyProtection="0"/>
    <xf numFmtId="0" fontId="94" fillId="92" borderId="0" applyNumberFormat="0" applyBorder="0" applyAlignment="0" applyProtection="0"/>
    <xf numFmtId="0" fontId="94" fillId="92" borderId="0" applyNumberFormat="0" applyBorder="0" applyAlignment="0" applyProtection="0"/>
    <xf numFmtId="0" fontId="49" fillId="59" borderId="0" applyNumberFormat="0" applyBorder="0" applyAlignment="0" applyProtection="0"/>
    <xf numFmtId="0" fontId="94" fillId="87" borderId="0" applyNumberFormat="0" applyBorder="0" applyAlignment="0" applyProtection="0"/>
    <xf numFmtId="0" fontId="94" fillId="87" borderId="0" applyNumberFormat="0" applyBorder="0" applyAlignment="0" applyProtection="0"/>
    <xf numFmtId="0" fontId="49" fillId="63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49" fillId="67" borderId="0" applyNumberFormat="0" applyBorder="0" applyAlignment="0" applyProtection="0"/>
    <xf numFmtId="0" fontId="94" fillId="93" borderId="0" applyNumberFormat="0" applyBorder="0" applyAlignment="0" applyProtection="0"/>
    <xf numFmtId="0" fontId="94" fillId="93" borderId="0" applyNumberFormat="0" applyBorder="0" applyAlignment="0" applyProtection="0"/>
    <xf numFmtId="0" fontId="49" fillId="7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80" fillId="45" borderId="0" applyNumberFormat="0" applyBorder="0" applyAlignment="0" applyProtection="0"/>
    <xf numFmtId="0" fontId="96" fillId="94" borderId="22" applyNumberFormat="0" applyAlignment="0" applyProtection="0"/>
    <xf numFmtId="0" fontId="96" fillId="94" borderId="22" applyNumberFormat="0" applyAlignment="0" applyProtection="0"/>
    <xf numFmtId="0" fontId="81" fillId="48" borderId="14" applyNumberFormat="0" applyAlignment="0" applyProtection="0"/>
    <xf numFmtId="0" fontId="97" fillId="95" borderId="23" applyNumberFormat="0" applyAlignment="0" applyProtection="0"/>
    <xf numFmtId="0" fontId="97" fillId="95" borderId="23" applyNumberFormat="0" applyAlignment="0" applyProtection="0"/>
    <xf numFmtId="0" fontId="82" fillId="49" borderId="17" applyNumberFormat="0" applyAlignment="0" applyProtection="0"/>
    <xf numFmtId="43" fontId="6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6" fillId="0" borderId="0" applyFont="0" applyFill="0" applyBorder="0" applyAlignment="0" applyProtection="0"/>
    <xf numFmtId="40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9" fillId="78" borderId="0" applyNumberFormat="0" applyBorder="0" applyAlignment="0" applyProtection="0"/>
    <xf numFmtId="0" fontId="99" fillId="78" borderId="0" applyNumberFormat="0" applyBorder="0" applyAlignment="0" applyProtection="0"/>
    <xf numFmtId="0" fontId="84" fillId="44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6" fillId="81" borderId="22" applyNumberFormat="0" applyAlignment="0" applyProtection="0"/>
    <xf numFmtId="0" fontId="106" fillId="81" borderId="22" applyNumberFormat="0" applyAlignment="0" applyProtection="0"/>
    <xf numFmtId="0" fontId="88" fillId="47" borderId="14" applyNumberFormat="0" applyAlignment="0" applyProtection="0"/>
    <xf numFmtId="0" fontId="88" fillId="47" borderId="14" applyNumberFormat="0" applyAlignment="0" applyProtection="0"/>
    <xf numFmtId="0" fontId="88" fillId="47" borderId="14" applyNumberFormat="0" applyAlignment="0" applyProtection="0"/>
    <xf numFmtId="0" fontId="107" fillId="0" borderId="27" applyNumberFormat="0" applyFill="0" applyAlignment="0" applyProtection="0"/>
    <xf numFmtId="0" fontId="107" fillId="0" borderId="27" applyNumberFormat="0" applyFill="0" applyAlignment="0" applyProtection="0"/>
    <xf numFmtId="0" fontId="89" fillId="0" borderId="16" applyNumberFormat="0" applyFill="0" applyAlignment="0" applyProtection="0"/>
    <xf numFmtId="0" fontId="108" fillId="96" borderId="0" applyNumberFormat="0" applyBorder="0" applyAlignment="0" applyProtection="0"/>
    <xf numFmtId="0" fontId="108" fillId="96" borderId="0" applyNumberFormat="0" applyBorder="0" applyAlignment="0" applyProtection="0"/>
    <xf numFmtId="0" fontId="56" fillId="46" borderId="0" applyNumberFormat="0" applyBorder="0" applyAlignment="0" applyProtection="0"/>
    <xf numFmtId="0" fontId="5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179" fontId="39" fillId="0" borderId="0"/>
    <xf numFmtId="183" fontId="39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27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90" fillId="0" borderId="0"/>
    <xf numFmtId="0" fontId="20" fillId="75" borderId="20" applyNumberFormat="0" applyFont="0" applyAlignment="0" applyProtection="0"/>
    <xf numFmtId="0" fontId="109" fillId="94" borderId="28" applyNumberFormat="0" applyAlignment="0" applyProtection="0"/>
    <xf numFmtId="0" fontId="109" fillId="94" borderId="28" applyNumberFormat="0" applyAlignment="0" applyProtection="0"/>
    <xf numFmtId="0" fontId="91" fillId="48" borderId="15" applyNumberFormat="0" applyAlignment="0" applyProtection="0"/>
    <xf numFmtId="9" fontId="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1" fillId="0" borderId="29" applyNumberFormat="0" applyFill="0" applyAlignment="0" applyProtection="0"/>
    <xf numFmtId="0" fontId="111" fillId="0" borderId="29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1" fillId="0" borderId="29" applyNumberFormat="0" applyFill="0" applyAlignment="0" applyProtection="0"/>
    <xf numFmtId="0" fontId="111" fillId="0" borderId="29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3" fillId="0" borderId="18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20" fillId="0" borderId="0"/>
    <xf numFmtId="0" fontId="114" fillId="0" borderId="0"/>
    <xf numFmtId="0" fontId="85" fillId="0" borderId="11" applyNumberFormat="0" applyFill="0" applyAlignment="0" applyProtection="0"/>
    <xf numFmtId="0" fontId="86" fillId="0" borderId="12" applyNumberFormat="0" applyFill="0" applyAlignment="0" applyProtection="0"/>
    <xf numFmtId="0" fontId="87" fillId="0" borderId="13" applyNumberFormat="0" applyFill="0" applyAlignment="0" applyProtection="0"/>
    <xf numFmtId="0" fontId="87" fillId="0" borderId="0" applyNumberFormat="0" applyFill="0" applyBorder="0" applyAlignment="0" applyProtection="0"/>
    <xf numFmtId="0" fontId="84" fillId="44" borderId="0" applyNumberFormat="0" applyBorder="0" applyAlignment="0" applyProtection="0"/>
    <xf numFmtId="0" fontId="80" fillId="45" borderId="0" applyNumberFormat="0" applyBorder="0" applyAlignment="0" applyProtection="0"/>
    <xf numFmtId="0" fontId="56" fillId="46" borderId="0" applyNumberFormat="0" applyBorder="0" applyAlignment="0" applyProtection="0"/>
    <xf numFmtId="0" fontId="88" fillId="47" borderId="14" applyNumberFormat="0" applyAlignment="0" applyProtection="0"/>
    <xf numFmtId="0" fontId="91" fillId="48" borderId="15" applyNumberFormat="0" applyAlignment="0" applyProtection="0"/>
    <xf numFmtId="0" fontId="81" fillId="48" borderId="14" applyNumberFormat="0" applyAlignment="0" applyProtection="0"/>
    <xf numFmtId="0" fontId="89" fillId="0" borderId="16" applyNumberFormat="0" applyFill="0" applyAlignment="0" applyProtection="0"/>
    <xf numFmtId="0" fontId="82" fillId="49" borderId="17" applyNumberFormat="0" applyAlignment="0" applyProtection="0"/>
    <xf numFmtId="0" fontId="2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" fillId="0" borderId="18" applyNumberFormat="0" applyFill="0" applyAlignment="0" applyProtection="0"/>
    <xf numFmtId="0" fontId="49" fillId="51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49" fillId="62" borderId="0" applyNumberFormat="0" applyBorder="0" applyAlignment="0" applyProtection="0"/>
    <xf numFmtId="0" fontId="49" fillId="63" borderId="0" applyNumberFormat="0" applyBorder="0" applyAlignment="0" applyProtection="0"/>
    <xf numFmtId="0" fontId="49" fillId="66" borderId="0" applyNumberFormat="0" applyBorder="0" applyAlignment="0" applyProtection="0"/>
    <xf numFmtId="0" fontId="49" fillId="67" borderId="0" applyNumberFormat="0" applyBorder="0" applyAlignment="0" applyProtection="0"/>
    <xf numFmtId="0" fontId="49" fillId="70" borderId="0" applyNumberFormat="0" applyBorder="0" applyAlignment="0" applyProtection="0"/>
    <xf numFmtId="0" fontId="49" fillId="71" borderId="0" applyNumberFormat="0" applyBorder="0" applyAlignment="0" applyProtection="0"/>
    <xf numFmtId="0" fontId="49" fillId="7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0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7" fontId="116" fillId="0" borderId="0"/>
    <xf numFmtId="0" fontId="27" fillId="0" borderId="0"/>
    <xf numFmtId="0" fontId="27" fillId="0" borderId="0"/>
    <xf numFmtId="0" fontId="27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20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14" fillId="0" borderId="0"/>
    <xf numFmtId="0" fontId="114" fillId="0" borderId="0"/>
    <xf numFmtId="0" fontId="12" fillId="0" borderId="0"/>
    <xf numFmtId="0" fontId="27" fillId="0" borderId="0"/>
    <xf numFmtId="0" fontId="90" fillId="0" borderId="0"/>
    <xf numFmtId="0" fontId="78" fillId="0" borderId="0"/>
    <xf numFmtId="0" fontId="90" fillId="0" borderId="0"/>
    <xf numFmtId="0" fontId="27" fillId="50" borderId="6" applyNumberFormat="0" applyFont="0" applyAlignment="0" applyProtection="0"/>
    <xf numFmtId="9" fontId="1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63" fillId="0" borderId="0" applyNumberFormat="0" applyFill="0" applyBorder="0" applyAlignment="0" applyProtection="0"/>
    <xf numFmtId="0" fontId="12" fillId="0" borderId="0"/>
    <xf numFmtId="0" fontId="27" fillId="0" borderId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7" fillId="0" borderId="0"/>
    <xf numFmtId="0" fontId="27" fillId="50" borderId="6" applyNumberFormat="0" applyFont="0" applyAlignment="0" applyProtection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27" fillId="60" borderId="0" applyNumberFormat="0" applyBorder="0" applyAlignment="0" applyProtection="0"/>
    <xf numFmtId="0" fontId="27" fillId="64" borderId="0" applyNumberFormat="0" applyBorder="0" applyAlignment="0" applyProtection="0"/>
    <xf numFmtId="0" fontId="27" fillId="68" borderId="0" applyNumberFormat="0" applyBorder="0" applyAlignment="0" applyProtection="0"/>
    <xf numFmtId="0" fontId="27" fillId="72" borderId="0" applyNumberFormat="0" applyBorder="0" applyAlignment="0" applyProtection="0"/>
    <xf numFmtId="0" fontId="27" fillId="53" borderId="0" applyNumberFormat="0" applyBorder="0" applyAlignment="0" applyProtection="0"/>
    <xf numFmtId="0" fontId="27" fillId="57" borderId="0" applyNumberFormat="0" applyBorder="0" applyAlignment="0" applyProtection="0"/>
    <xf numFmtId="0" fontId="27" fillId="61" borderId="0" applyNumberFormat="0" applyBorder="0" applyAlignment="0" applyProtection="0"/>
    <xf numFmtId="0" fontId="27" fillId="65" borderId="0" applyNumberFormat="0" applyBorder="0" applyAlignment="0" applyProtection="0"/>
    <xf numFmtId="0" fontId="27" fillId="69" borderId="0" applyNumberFormat="0" applyBorder="0" applyAlignment="0" applyProtection="0"/>
    <xf numFmtId="0" fontId="27" fillId="7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9" fontId="12" fillId="0" borderId="0" applyFont="0" applyFill="0" applyBorder="0" applyAlignment="0" applyProtection="0"/>
    <xf numFmtId="0" fontId="27" fillId="50" borderId="6" applyNumberFormat="0" applyFont="0" applyAlignment="0" applyProtection="0"/>
    <xf numFmtId="9" fontId="12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5" fillId="0" borderId="0"/>
    <xf numFmtId="0" fontId="88" fillId="47" borderId="14" applyNumberFormat="0" applyAlignment="0" applyProtection="0"/>
    <xf numFmtId="1" fontId="17" fillId="0" borderId="31" applyFill="0" applyProtection="0">
      <alignment horizontal="center" vertical="top" wrapText="1"/>
    </xf>
    <xf numFmtId="0" fontId="117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textRotation="90"/>
    </xf>
    <xf numFmtId="0" fontId="7" fillId="0" borderId="0" xfId="334" applyFont="1" applyAlignment="1">
      <alignment horizontal="justify" vertical="top"/>
    </xf>
    <xf numFmtId="0" fontId="8" fillId="0" borderId="0" xfId="334" applyFont="1" applyAlignment="1">
      <alignment horizontal="justify" vertical="top"/>
    </xf>
    <xf numFmtId="170" fontId="9" fillId="0" borderId="0" xfId="0" applyNumberFormat="1" applyFont="1"/>
    <xf numFmtId="170" fontId="9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"/>
    </xf>
    <xf numFmtId="166" fontId="11" fillId="0" borderId="0" xfId="0" applyNumberFormat="1" applyFont="1"/>
    <xf numFmtId="166" fontId="12" fillId="0" borderId="0" xfId="0" applyNumberFormat="1" applyFont="1"/>
    <xf numFmtId="0" fontId="11" fillId="0" borderId="0" xfId="0" applyFont="1"/>
    <xf numFmtId="166" fontId="2" fillId="0" borderId="0" xfId="0" applyNumberFormat="1" applyFont="1"/>
    <xf numFmtId="170" fontId="0" fillId="0" borderId="0" xfId="0" applyNumberFormat="1"/>
    <xf numFmtId="0" fontId="13" fillId="0" borderId="0" xfId="0" applyFont="1"/>
    <xf numFmtId="0" fontId="4" fillId="0" borderId="0" xfId="0" applyFont="1"/>
    <xf numFmtId="0" fontId="8" fillId="0" borderId="0" xfId="334" applyFont="1" applyAlignment="1">
      <alignment horizontal="justify" vertical="top" wrapText="1"/>
    </xf>
    <xf numFmtId="43" fontId="11" fillId="0" borderId="0" xfId="218" applyFont="1" applyFill="1" applyBorder="1"/>
    <xf numFmtId="166" fontId="9" fillId="0" borderId="0" xfId="1" applyNumberFormat="1" applyFont="1" applyFill="1" applyBorder="1"/>
    <xf numFmtId="0" fontId="7" fillId="0" borderId="0" xfId="334" applyFont="1" applyAlignment="1">
      <alignment horizontal="justify" vertical="top" wrapText="1"/>
    </xf>
    <xf numFmtId="171" fontId="0" fillId="0" borderId="0" xfId="6" applyNumberFormat="1" applyFont="1" applyFill="1" applyBorder="1"/>
    <xf numFmtId="1" fontId="0" fillId="0" borderId="0" xfId="0" applyNumberFormat="1"/>
    <xf numFmtId="166" fontId="14" fillId="0" borderId="0" xfId="1" applyNumberFormat="1" applyFont="1" applyFill="1" applyBorder="1" applyAlignment="1">
      <alignment horizontal="center"/>
    </xf>
    <xf numFmtId="43" fontId="15" fillId="0" borderId="0" xfId="218" applyFont="1" applyFill="1" applyBorder="1"/>
    <xf numFmtId="172" fontId="9" fillId="0" borderId="0" xfId="1" applyNumberFormat="1" applyFont="1" applyFill="1" applyBorder="1"/>
    <xf numFmtId="166" fontId="14" fillId="0" borderId="0" xfId="0" applyNumberFormat="1" applyFont="1"/>
    <xf numFmtId="172" fontId="0" fillId="0" borderId="0" xfId="1" applyNumberFormat="1" applyFont="1" applyFill="1" applyBorder="1"/>
    <xf numFmtId="172" fontId="16" fillId="0" borderId="0" xfId="1" applyNumberFormat="1" applyFont="1" applyFill="1" applyBorder="1"/>
    <xf numFmtId="172" fontId="2" fillId="0" borderId="0" xfId="1" applyNumberFormat="1" applyFont="1" applyFill="1" applyBorder="1"/>
    <xf numFmtId="166" fontId="0" fillId="0" borderId="0" xfId="0" applyNumberFormat="1"/>
    <xf numFmtId="0" fontId="9" fillId="0" borderId="0" xfId="334" applyFont="1"/>
    <xf numFmtId="43" fontId="0" fillId="0" borderId="0" xfId="1" applyFont="1"/>
    <xf numFmtId="171" fontId="0" fillId="0" borderId="0" xfId="6" applyNumberFormat="1" applyFont="1"/>
    <xf numFmtId="171" fontId="3" fillId="0" borderId="0" xfId="0" applyNumberFormat="1" applyFont="1"/>
    <xf numFmtId="3" fontId="12" fillId="0" borderId="0" xfId="320" applyNumberFormat="1"/>
    <xf numFmtId="0" fontId="12" fillId="0" borderId="0" xfId="320"/>
    <xf numFmtId="3" fontId="12" fillId="0" borderId="0" xfId="320" applyNumberFormat="1" applyAlignment="1">
      <alignment horizontal="left" indent="1"/>
    </xf>
    <xf numFmtId="3" fontId="17" fillId="0" borderId="0" xfId="320" applyNumberFormat="1" applyFont="1" applyAlignment="1">
      <alignment horizontal="left" indent="1"/>
    </xf>
    <xf numFmtId="9" fontId="0" fillId="0" borderId="0" xfId="6" applyFont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0" fontId="17" fillId="0" borderId="0" xfId="123" applyFont="1"/>
    <xf numFmtId="43" fontId="12" fillId="0" borderId="0" xfId="123" applyNumberFormat="1"/>
    <xf numFmtId="43" fontId="17" fillId="0" borderId="0" xfId="123" applyNumberFormat="1" applyFont="1"/>
    <xf numFmtId="43" fontId="0" fillId="0" borderId="0" xfId="0" applyNumberFormat="1"/>
    <xf numFmtId="3" fontId="20" fillId="0" borderId="0" xfId="311" applyNumberFormat="1" applyFont="1"/>
    <xf numFmtId="0" fontId="19" fillId="0" borderId="0" xfId="0" applyFont="1" applyAlignment="1">
      <alignment horizontal="right" vertical="center" wrapText="1"/>
    </xf>
    <xf numFmtId="43" fontId="12" fillId="0" borderId="0" xfId="1" applyFont="1"/>
    <xf numFmtId="172" fontId="3" fillId="0" borderId="0" xfId="1" applyNumberFormat="1" applyFont="1"/>
    <xf numFmtId="3" fontId="0" fillId="0" borderId="0" xfId="0" applyNumberFormat="1"/>
    <xf numFmtId="37" fontId="0" fillId="0" borderId="0" xfId="187" applyNumberFormat="1" applyFont="1"/>
    <xf numFmtId="170" fontId="0" fillId="0" borderId="0" xfId="187" applyNumberFormat="1" applyFont="1"/>
    <xf numFmtId="173" fontId="12" fillId="0" borderId="0" xfId="320" applyNumberFormat="1" applyAlignment="1" applyProtection="1">
      <alignment horizontal="right"/>
      <protection locked="0"/>
    </xf>
    <xf numFmtId="3" fontId="17" fillId="0" borderId="0" xfId="320" applyNumberFormat="1" applyFont="1"/>
    <xf numFmtId="164" fontId="0" fillId="0" borderId="0" xfId="0" applyNumberFormat="1"/>
    <xf numFmtId="164" fontId="3" fillId="0" borderId="0" xfId="0" applyNumberFormat="1" applyFont="1"/>
    <xf numFmtId="3" fontId="12" fillId="0" borderId="0" xfId="344" applyNumberFormat="1"/>
    <xf numFmtId="3" fontId="17" fillId="0" borderId="0" xfId="344" applyNumberFormat="1" applyFont="1"/>
    <xf numFmtId="168" fontId="0" fillId="0" borderId="0" xfId="273" applyNumberFormat="1" applyFont="1"/>
    <xf numFmtId="4" fontId="0" fillId="0" borderId="0" xfId="0" applyNumberFormat="1"/>
    <xf numFmtId="3" fontId="21" fillId="0" borderId="0" xfId="320" applyNumberFormat="1" applyFont="1"/>
    <xf numFmtId="164" fontId="0" fillId="0" borderId="0" xfId="273" applyFont="1"/>
    <xf numFmtId="164" fontId="22" fillId="0" borderId="0" xfId="0" applyNumberFormat="1" applyFont="1"/>
    <xf numFmtId="164" fontId="23" fillId="0" borderId="0" xfId="0" applyNumberFormat="1" applyFont="1"/>
    <xf numFmtId="3" fontId="12" fillId="0" borderId="0" xfId="343" applyNumberFormat="1"/>
    <xf numFmtId="3" fontId="17" fillId="0" borderId="0" xfId="343" applyNumberFormat="1" applyFont="1"/>
    <xf numFmtId="0" fontId="24" fillId="0" borderId="0" xfId="0" applyFont="1"/>
    <xf numFmtId="0" fontId="25" fillId="2" borderId="0" xfId="0" applyFont="1" applyFill="1" applyAlignment="1">
      <alignment horizontal="center"/>
    </xf>
    <xf numFmtId="1" fontId="26" fillId="0" borderId="0" xfId="0" applyNumberFormat="1" applyFont="1" applyAlignment="1">
      <alignment horizontal="center"/>
    </xf>
    <xf numFmtId="166" fontId="27" fillId="0" borderId="0" xfId="139" applyNumberFormat="1"/>
    <xf numFmtId="166" fontId="0" fillId="0" borderId="0" xfId="0" applyNumberFormat="1" applyAlignment="1">
      <alignment horizontal="center"/>
    </xf>
    <xf numFmtId="166" fontId="0" fillId="0" borderId="0" xfId="139" applyNumberFormat="1" applyFont="1" applyAlignment="1">
      <alignment horizontal="center"/>
    </xf>
    <xf numFmtId="0" fontId="22" fillId="0" borderId="0" xfId="0" applyFont="1"/>
    <xf numFmtId="166" fontId="22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0" fontId="28" fillId="0" borderId="0" xfId="0" applyFont="1"/>
    <xf numFmtId="0" fontId="3" fillId="0" borderId="0" xfId="334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334" applyFont="1" applyAlignment="1">
      <alignment wrapText="1"/>
    </xf>
    <xf numFmtId="0" fontId="27" fillId="0" borderId="0" xfId="334"/>
    <xf numFmtId="172" fontId="0" fillId="0" borderId="0" xfId="1" applyNumberFormat="1" applyFont="1"/>
    <xf numFmtId="172" fontId="27" fillId="0" borderId="0" xfId="334" applyNumberFormat="1"/>
    <xf numFmtId="165" fontId="0" fillId="4" borderId="0" xfId="1" applyNumberFormat="1" applyFont="1" applyFill="1"/>
    <xf numFmtId="0" fontId="0" fillId="0" borderId="0" xfId="334" applyFont="1"/>
    <xf numFmtId="170" fontId="0" fillId="0" borderId="0" xfId="1" applyNumberFormat="1" applyFont="1"/>
    <xf numFmtId="170" fontId="0" fillId="0" borderId="0" xfId="1" applyNumberFormat="1" applyFont="1" applyFill="1"/>
    <xf numFmtId="2" fontId="27" fillId="0" borderId="0" xfId="334" applyNumberFormat="1" applyAlignment="1">
      <alignment horizontal="center"/>
    </xf>
    <xf numFmtId="2" fontId="0" fillId="0" borderId="0" xfId="0" applyNumberFormat="1"/>
    <xf numFmtId="9" fontId="3" fillId="0" borderId="0" xfId="6" applyFont="1" applyFill="1"/>
    <xf numFmtId="9" fontId="22" fillId="0" borderId="0" xfId="6" applyFont="1" applyFill="1"/>
    <xf numFmtId="43" fontId="0" fillId="0" borderId="0" xfId="1" applyFont="1" applyFill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textRotation="90" wrapText="1"/>
    </xf>
    <xf numFmtId="0" fontId="34" fillId="0" borderId="3" xfId="0" applyFont="1" applyBorder="1" applyAlignment="1">
      <alignment horizontal="center" vertical="center" textRotation="90" wrapText="1"/>
    </xf>
    <xf numFmtId="0" fontId="30" fillId="0" borderId="3" xfId="295" applyFont="1" applyFill="1" applyBorder="1" applyAlignment="1">
      <alignment horizontal="center" vertical="center" textRotation="90" wrapText="1"/>
    </xf>
    <xf numFmtId="1" fontId="30" fillId="0" borderId="4" xfId="0" applyNumberFormat="1" applyFont="1" applyBorder="1" applyAlignment="1">
      <alignment horizontal="center" wrapText="1"/>
    </xf>
    <xf numFmtId="43" fontId="22" fillId="0" borderId="0" xfId="1" applyFont="1" applyBorder="1"/>
    <xf numFmtId="43" fontId="22" fillId="0" borderId="0" xfId="0" applyNumberFormat="1" applyFont="1"/>
    <xf numFmtId="43" fontId="29" fillId="0" borderId="0" xfId="1" applyFont="1" applyBorder="1"/>
    <xf numFmtId="172" fontId="30" fillId="0" borderId="0" xfId="1" applyNumberFormat="1" applyFont="1" applyBorder="1"/>
    <xf numFmtId="172" fontId="30" fillId="0" borderId="0" xfId="1" applyNumberFormat="1" applyFont="1" applyFill="1" applyBorder="1" applyAlignment="1">
      <alignment horizontal="right"/>
    </xf>
    <xf numFmtId="1" fontId="29" fillId="0" borderId="2" xfId="0" applyNumberFormat="1" applyFont="1" applyBorder="1" applyAlignment="1">
      <alignment horizontal="center"/>
    </xf>
    <xf numFmtId="172" fontId="34" fillId="0" borderId="2" xfId="1" applyNumberFormat="1" applyFont="1" applyFill="1" applyBorder="1" applyAlignment="1">
      <alignment horizontal="right"/>
    </xf>
    <xf numFmtId="1" fontId="22" fillId="0" borderId="2" xfId="0" applyNumberFormat="1" applyFont="1" applyBorder="1" applyAlignment="1">
      <alignment horizontal="left"/>
    </xf>
    <xf numFmtId="0" fontId="22" fillId="0" borderId="2" xfId="0" applyFont="1" applyBorder="1"/>
    <xf numFmtId="174" fontId="22" fillId="0" borderId="2" xfId="1" applyNumberFormat="1" applyFont="1" applyFill="1" applyBorder="1"/>
    <xf numFmtId="0" fontId="29" fillId="0" borderId="3" xfId="295" applyFont="1" applyFill="1" applyBorder="1" applyAlignment="1">
      <alignment horizontal="center" vertical="center" textRotation="90" wrapText="1"/>
    </xf>
    <xf numFmtId="0" fontId="34" fillId="0" borderId="3" xfId="295" applyFont="1" applyFill="1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/>
    </xf>
    <xf numFmtId="172" fontId="30" fillId="0" borderId="0" xfId="1" applyNumberFormat="1" applyFont="1" applyFill="1" applyBorder="1"/>
    <xf numFmtId="172" fontId="25" fillId="0" borderId="0" xfId="1" applyNumberFormat="1" applyFont="1" applyFill="1" applyBorder="1" applyAlignment="1">
      <alignment horizontal="right"/>
    </xf>
    <xf numFmtId="43" fontId="35" fillId="0" borderId="0" xfId="1" applyFont="1" applyFill="1" applyBorder="1"/>
    <xf numFmtId="172" fontId="34" fillId="2" borderId="2" xfId="1" applyNumberFormat="1" applyFont="1" applyFill="1" applyBorder="1" applyAlignment="1">
      <alignment horizontal="right"/>
    </xf>
    <xf numFmtId="172" fontId="22" fillId="0" borderId="2" xfId="0" applyNumberFormat="1" applyFont="1" applyBorder="1"/>
    <xf numFmtId="9" fontId="30" fillId="0" borderId="0" xfId="6" applyFont="1" applyFill="1" applyBorder="1"/>
    <xf numFmtId="43" fontId="29" fillId="0" borderId="0" xfId="1" applyFont="1" applyFill="1" applyBorder="1"/>
    <xf numFmtId="172" fontId="29" fillId="0" borderId="0" xfId="0" applyNumberFormat="1" applyFont="1"/>
    <xf numFmtId="172" fontId="22" fillId="0" borderId="0" xfId="0" applyNumberFormat="1" applyFont="1"/>
    <xf numFmtId="0" fontId="36" fillId="0" borderId="0" xfId="0" applyFont="1"/>
    <xf numFmtId="43" fontId="37" fillId="2" borderId="0" xfId="320" applyNumberFormat="1" applyFont="1" applyFill="1"/>
    <xf numFmtId="174" fontId="38" fillId="0" borderId="0" xfId="1" applyNumberFormat="1" applyFont="1" applyFill="1" applyBorder="1"/>
    <xf numFmtId="43" fontId="39" fillId="0" borderId="0" xfId="1" applyFont="1"/>
    <xf numFmtId="0" fontId="40" fillId="0" borderId="0" xfId="0" applyFont="1" applyAlignment="1">
      <alignment horizontal="right"/>
    </xf>
    <xf numFmtId="172" fontId="30" fillId="0" borderId="2" xfId="122" applyNumberFormat="1" applyFont="1" applyFill="1" applyBorder="1" applyAlignment="1">
      <alignment horizontal="center"/>
    </xf>
    <xf numFmtId="174" fontId="30" fillId="0" borderId="2" xfId="122" applyNumberFormat="1" applyFont="1" applyFill="1" applyBorder="1" applyAlignment="1">
      <alignment horizontal="right"/>
    </xf>
    <xf numFmtId="172" fontId="30" fillId="0" borderId="2" xfId="140" applyNumberFormat="1" applyFont="1" applyBorder="1"/>
    <xf numFmtId="175" fontId="34" fillId="0" borderId="2" xfId="122" applyNumberFormat="1" applyFont="1" applyFill="1" applyBorder="1" applyAlignment="1">
      <alignment horizontal="right"/>
    </xf>
    <xf numFmtId="1" fontId="30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1" fontId="29" fillId="0" borderId="0" xfId="0" applyNumberFormat="1" applyFont="1" applyAlignment="1">
      <alignment horizontal="center"/>
    </xf>
    <xf numFmtId="2" fontId="29" fillId="0" borderId="0" xfId="0" applyNumberFormat="1" applyFont="1"/>
    <xf numFmtId="174" fontId="29" fillId="0" borderId="0" xfId="1" applyNumberFormat="1" applyFont="1" applyFill="1" applyBorder="1" applyAlignment="1">
      <alignment horizontal="center"/>
    </xf>
    <xf numFmtId="175" fontId="25" fillId="0" borderId="3" xfId="122" applyNumberFormat="1" applyFont="1" applyFill="1" applyBorder="1" applyAlignment="1">
      <alignment horizontal="right"/>
    </xf>
    <xf numFmtId="172" fontId="25" fillId="0" borderId="2" xfId="122" applyNumberFormat="1" applyFont="1" applyFill="1" applyBorder="1" applyAlignment="1">
      <alignment horizontal="right"/>
    </xf>
    <xf numFmtId="172" fontId="34" fillId="0" borderId="2" xfId="122" applyNumberFormat="1" applyFont="1" applyFill="1" applyBorder="1" applyAlignment="1">
      <alignment horizontal="right"/>
    </xf>
    <xf numFmtId="43" fontId="30" fillId="0" borderId="0" xfId="0" applyNumberFormat="1" applyFont="1"/>
    <xf numFmtId="174" fontId="30" fillId="0" borderId="0" xfId="1" applyNumberFormat="1" applyFont="1" applyFill="1" applyBorder="1"/>
    <xf numFmtId="174" fontId="29" fillId="0" borderId="0" xfId="1" applyNumberFormat="1" applyFont="1" applyFill="1" applyBorder="1"/>
    <xf numFmtId="1" fontId="29" fillId="0" borderId="0" xfId="0" applyNumberFormat="1" applyFont="1"/>
    <xf numFmtId="175" fontId="29" fillId="0" borderId="0" xfId="0" applyNumberFormat="1" applyFont="1"/>
    <xf numFmtId="164" fontId="42" fillId="0" borderId="0" xfId="0" applyNumberFormat="1" applyFont="1"/>
    <xf numFmtId="2" fontId="38" fillId="0" borderId="0" xfId="6" applyNumberFormat="1" applyFont="1" applyFill="1" applyBorder="1"/>
    <xf numFmtId="164" fontId="30" fillId="0" borderId="0" xfId="0" applyNumberFormat="1" applyFont="1"/>
    <xf numFmtId="0" fontId="0" fillId="0" borderId="0" xfId="0" applyAlignment="1">
      <alignment wrapText="1"/>
    </xf>
    <xf numFmtId="0" fontId="43" fillId="0" borderId="0" xfId="0" applyFont="1" applyAlignment="1">
      <alignment horizontal="left"/>
    </xf>
    <xf numFmtId="0" fontId="25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4" fillId="0" borderId="0" xfId="0" applyFont="1" applyAlignment="1">
      <alignment horizontal="justify"/>
    </xf>
    <xf numFmtId="0" fontId="3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170" fontId="22" fillId="0" borderId="0" xfId="0" applyNumberFormat="1" applyFont="1"/>
    <xf numFmtId="0" fontId="32" fillId="0" borderId="0" xfId="295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center"/>
    </xf>
    <xf numFmtId="0" fontId="34" fillId="0" borderId="0" xfId="295" applyFont="1" applyFill="1" applyBorder="1" applyAlignment="1">
      <alignment horizontal="center" vertical="center" textRotation="90" wrapText="1"/>
    </xf>
    <xf numFmtId="43" fontId="30" fillId="0" borderId="0" xfId="1" applyFont="1" applyFill="1" applyBorder="1"/>
    <xf numFmtId="1" fontId="26" fillId="23" borderId="0" xfId="0" applyNumberFormat="1" applyFont="1" applyFill="1" applyAlignment="1">
      <alignment horizontal="center"/>
    </xf>
    <xf numFmtId="166" fontId="27" fillId="23" borderId="0" xfId="139" applyNumberFormat="1" applyFill="1"/>
    <xf numFmtId="0" fontId="0" fillId="23" borderId="0" xfId="0" applyFill="1"/>
    <xf numFmtId="166" fontId="0" fillId="23" borderId="0" xfId="0" applyNumberFormat="1" applyFill="1" applyAlignment="1">
      <alignment horizontal="center"/>
    </xf>
    <xf numFmtId="166" fontId="22" fillId="23" borderId="0" xfId="0" applyNumberFormat="1" applyFont="1" applyFill="1" applyAlignment="1">
      <alignment horizontal="center"/>
    </xf>
    <xf numFmtId="172" fontId="29" fillId="0" borderId="0" xfId="1" applyNumberFormat="1" applyFont="1" applyFill="1" applyBorder="1"/>
    <xf numFmtId="0" fontId="44" fillId="0" borderId="0" xfId="0" applyFont="1"/>
    <xf numFmtId="0" fontId="32" fillId="0" borderId="0" xfId="0" applyFont="1" applyAlignment="1">
      <alignment horizontal="left" vertical="center"/>
    </xf>
    <xf numFmtId="172" fontId="30" fillId="0" borderId="32" xfId="1" applyNumberFormat="1" applyFont="1" applyFill="1" applyBorder="1"/>
    <xf numFmtId="172" fontId="30" fillId="0" borderId="32" xfId="1" applyNumberFormat="1" applyFont="1" applyFill="1" applyBorder="1" applyAlignment="1">
      <alignment horizontal="right"/>
    </xf>
    <xf numFmtId="0" fontId="30" fillId="0" borderId="32" xfId="0" applyFont="1" applyBorder="1" applyAlignment="1">
      <alignment horizontal="center"/>
    </xf>
    <xf numFmtId="0" fontId="32" fillId="0" borderId="32" xfId="295" applyFont="1" applyFill="1" applyBorder="1" applyAlignment="1">
      <alignment horizontal="center" vertical="center" textRotation="90" wrapText="1"/>
    </xf>
    <xf numFmtId="43" fontId="29" fillId="0" borderId="0" xfId="0" applyNumberFormat="1" applyFont="1"/>
    <xf numFmtId="182" fontId="115" fillId="0" borderId="0" xfId="908" applyNumberFormat="1" applyFont="1" applyAlignment="1">
      <alignment vertical="center"/>
    </xf>
    <xf numFmtId="181" fontId="115" fillId="0" borderId="0" xfId="908" applyNumberFormat="1" applyFont="1" applyAlignment="1">
      <alignment vertical="center"/>
    </xf>
    <xf numFmtId="0" fontId="0" fillId="97" borderId="0" xfId="0" applyFill="1"/>
    <xf numFmtId="0" fontId="46" fillId="97" borderId="0" xfId="0" applyFont="1" applyFill="1"/>
    <xf numFmtId="0" fontId="118" fillId="97" borderId="0" xfId="0" applyFont="1" applyFill="1" applyAlignment="1">
      <alignment horizontal="center"/>
    </xf>
    <xf numFmtId="0" fontId="47" fillId="97" borderId="0" xfId="0" applyFont="1" applyFill="1" applyAlignment="1">
      <alignment horizontal="center"/>
    </xf>
    <xf numFmtId="0" fontId="120" fillId="0" borderId="0" xfId="990" applyFont="1"/>
    <xf numFmtId="0" fontId="1" fillId="0" borderId="0" xfId="0" applyFont="1" applyAlignment="1">
      <alignment horizontal="justify" vertical="center"/>
    </xf>
    <xf numFmtId="1" fontId="29" fillId="0" borderId="3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textRotation="90" wrapText="1"/>
    </xf>
    <xf numFmtId="0" fontId="32" fillId="0" borderId="31" xfId="0" applyFont="1" applyBorder="1" applyAlignment="1">
      <alignment horizontal="center" vertical="center" textRotation="90" wrapText="1"/>
    </xf>
    <xf numFmtId="0" fontId="29" fillId="0" borderId="31" xfId="295" applyFont="1" applyFill="1" applyBorder="1" applyAlignment="1">
      <alignment horizontal="center" vertical="center" textRotation="90" wrapText="1"/>
    </xf>
    <xf numFmtId="0" fontId="32" fillId="0" borderId="31" xfId="295" applyFont="1" applyFill="1" applyBorder="1" applyAlignment="1">
      <alignment horizontal="center" vertical="center" textRotation="90" wrapText="1"/>
    </xf>
    <xf numFmtId="1" fontId="30" fillId="0" borderId="31" xfId="0" applyNumberFormat="1" applyFont="1" applyBorder="1" applyAlignment="1">
      <alignment horizontal="center" vertical="center" wrapText="1"/>
    </xf>
    <xf numFmtId="1" fontId="30" fillId="0" borderId="31" xfId="0" applyNumberFormat="1" applyFont="1" applyBorder="1" applyAlignment="1">
      <alignment horizontal="center"/>
    </xf>
    <xf numFmtId="172" fontId="30" fillId="0" borderId="31" xfId="1" applyNumberFormat="1" applyFont="1" applyFill="1" applyBorder="1" applyAlignment="1">
      <alignment horizontal="center"/>
    </xf>
    <xf numFmtId="172" fontId="34" fillId="0" borderId="31" xfId="1" applyNumberFormat="1" applyFont="1" applyFill="1" applyBorder="1" applyAlignment="1">
      <alignment horizontal="right"/>
    </xf>
    <xf numFmtId="172" fontId="30" fillId="0" borderId="31" xfId="1" applyNumberFormat="1" applyFont="1" applyFill="1" applyBorder="1" applyAlignment="1">
      <alignment horizontal="right"/>
    </xf>
    <xf numFmtId="172" fontId="30" fillId="0" borderId="31" xfId="1" applyNumberFormat="1" applyFont="1" applyFill="1" applyBorder="1" applyAlignment="1"/>
    <xf numFmtId="172" fontId="30" fillId="0" borderId="31" xfId="0" applyNumberFormat="1" applyFont="1" applyBorder="1"/>
    <xf numFmtId="172" fontId="30" fillId="0" borderId="31" xfId="1" applyNumberFormat="1" applyFont="1" applyFill="1" applyBorder="1"/>
    <xf numFmtId="172" fontId="1" fillId="0" borderId="31" xfId="1" applyNumberFormat="1" applyFont="1" applyFill="1" applyBorder="1" applyAlignment="1"/>
    <xf numFmtId="172" fontId="1" fillId="0" borderId="31" xfId="1" applyNumberFormat="1" applyFont="1" applyFill="1" applyBorder="1" applyAlignment="1">
      <alignment horizontal="right"/>
    </xf>
    <xf numFmtId="172" fontId="1" fillId="0" borderId="32" xfId="1" applyNumberFormat="1" applyFont="1" applyFill="1" applyBorder="1" applyAlignment="1">
      <alignment horizontal="right"/>
    </xf>
    <xf numFmtId="172" fontId="1" fillId="0" borderId="0" xfId="1" applyNumberFormat="1" applyFont="1" applyFill="1" applyBorder="1" applyAlignment="1">
      <alignment horizontal="right"/>
    </xf>
    <xf numFmtId="1" fontId="29" fillId="0" borderId="31" xfId="0" applyNumberFormat="1" applyFont="1" applyBorder="1" applyAlignment="1">
      <alignment horizontal="center"/>
    </xf>
    <xf numFmtId="172" fontId="25" fillId="0" borderId="31" xfId="1" applyNumberFormat="1" applyFont="1" applyFill="1" applyBorder="1" applyAlignment="1">
      <alignment horizontal="right"/>
    </xf>
    <xf numFmtId="172" fontId="35" fillId="0" borderId="31" xfId="1" applyNumberFormat="1" applyFont="1" applyBorder="1"/>
    <xf numFmtId="43" fontId="30" fillId="0" borderId="31" xfId="1" applyFont="1" applyFill="1" applyBorder="1" applyAlignment="1">
      <alignment horizontal="right"/>
    </xf>
    <xf numFmtId="172" fontId="35" fillId="0" borderId="31" xfId="1" applyNumberFormat="1" applyFont="1" applyFill="1" applyBorder="1"/>
    <xf numFmtId="172" fontId="34" fillId="0" borderId="31" xfId="1" applyNumberFormat="1" applyFont="1" applyFill="1" applyBorder="1"/>
    <xf numFmtId="43" fontId="35" fillId="0" borderId="31" xfId="1" applyFont="1" applyFill="1" applyBorder="1"/>
    <xf numFmtId="172" fontId="75" fillId="0" borderId="31" xfId="1" applyNumberFormat="1" applyFont="1" applyFill="1" applyBorder="1"/>
    <xf numFmtId="166" fontId="30" fillId="0" borderId="31" xfId="0" applyNumberFormat="1" applyFont="1" applyBorder="1"/>
    <xf numFmtId="43" fontId="30" fillId="0" borderId="31" xfId="1" applyFont="1" applyFill="1" applyBorder="1"/>
    <xf numFmtId="166" fontId="30" fillId="0" borderId="31" xfId="1" applyNumberFormat="1" applyFont="1" applyFill="1" applyBorder="1"/>
    <xf numFmtId="2" fontId="30" fillId="0" borderId="31" xfId="1" applyNumberFormat="1" applyFont="1" applyFill="1" applyBorder="1"/>
    <xf numFmtId="0" fontId="30" fillId="0" borderId="31" xfId="0" applyFont="1" applyBorder="1" applyAlignment="1">
      <alignment horizontal="center"/>
    </xf>
    <xf numFmtId="172" fontId="35" fillId="2" borderId="31" xfId="0" applyNumberFormat="1" applyFont="1" applyFill="1" applyBorder="1"/>
    <xf numFmtId="172" fontId="1" fillId="0" borderId="31" xfId="0" applyNumberFormat="1" applyFont="1" applyBorder="1"/>
    <xf numFmtId="172" fontId="35" fillId="0" borderId="31" xfId="0" applyNumberFormat="1" applyFont="1" applyBorder="1"/>
    <xf numFmtId="172" fontId="30" fillId="2" borderId="31" xfId="1" applyNumberFormat="1" applyFont="1" applyFill="1" applyBorder="1" applyAlignment="1">
      <alignment horizontal="right"/>
    </xf>
    <xf numFmtId="174" fontId="1" fillId="0" borderId="2" xfId="122" applyNumberFormat="1" applyFont="1" applyFill="1" applyBorder="1" applyAlignment="1">
      <alignment horizontal="right"/>
    </xf>
    <xf numFmtId="172" fontId="1" fillId="0" borderId="2" xfId="122" applyNumberFormat="1" applyFont="1" applyFill="1" applyBorder="1" applyAlignment="1">
      <alignment horizontal="right"/>
    </xf>
    <xf numFmtId="172" fontId="30" fillId="0" borderId="31" xfId="1" applyNumberFormat="1" applyFont="1" applyBorder="1"/>
    <xf numFmtId="172" fontId="34" fillId="2" borderId="31" xfId="1" applyNumberFormat="1" applyFont="1" applyFill="1" applyBorder="1" applyAlignment="1">
      <alignment horizontal="right"/>
    </xf>
    <xf numFmtId="0" fontId="1" fillId="0" borderId="0" xfId="0" applyFont="1" applyAlignment="1">
      <alignment textRotation="90"/>
    </xf>
    <xf numFmtId="0" fontId="119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0" fontId="32" fillId="0" borderId="4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991">
    <cellStyle name=" Writer Import]_x000d__x000a_Display Dialog=No_x000d__x000a__x000d__x000a_[Horizontal Arrange]_x000d__x000a_Dimensions Interlocking=Yes_x000d__x000a_Sum Hierarchy=Yes_x000d__x000a_Generate" xfId="378"/>
    <cellStyle name=" Writer Import]_x000d__x000a_Display Dialog=No_x000d__x000a__x000d__x000a_[Horizontal Arrange]_x000d__x000a_Dimensions Interlocking=Yes_x000d__x000a_Sum Hierarchy=Yes_x000d__x000a_Generate 10" xfId="439"/>
    <cellStyle name=" Writer Import]_x000d__x000a_Display Dialog=No_x000d__x000a__x000d__x000a_[Horizontal Arrange]_x000d__x000a_Dimensions Interlocking=Yes_x000d__x000a_Sum Hierarchy=Yes_x000d__x000a_Generate 11" xfId="441"/>
    <cellStyle name=" Writer Import]_x000d__x000a_Display Dialog=No_x000d__x000a__x000d__x000a_[Horizontal Arrange]_x000d__x000a_Dimensions Interlocking=Yes_x000d__x000a_Sum Hierarchy=Yes_x000d__x000a_Generate 12" xfId="442"/>
    <cellStyle name=" Writer Import]_x000d__x000a_Display Dialog=No_x000d__x000a__x000d__x000a_[Horizontal Arrange]_x000d__x000a_Dimensions Interlocking=Yes_x000d__x000a_Sum Hierarchy=Yes_x000d__x000a_Generate 13" xfId="456"/>
    <cellStyle name=" Writer Import]_x000d__x000a_Display Dialog=No_x000d__x000a__x000d__x000a_[Horizontal Arrange]_x000d__x000a_Dimensions Interlocking=Yes_x000d__x000a_Sum Hierarchy=Yes_x000d__x000a_Generate 14" xfId="467"/>
    <cellStyle name=" Writer Import]_x000d__x000a_Display Dialog=No_x000d__x000a__x000d__x000a_[Horizontal Arrange]_x000d__x000a_Dimensions Interlocking=Yes_x000d__x000a_Sum Hierarchy=Yes_x000d__x000a_Generate 15" xfId="475"/>
    <cellStyle name=" Writer Import]_x000d__x000a_Display Dialog=No_x000d__x000a__x000d__x000a_[Horizontal Arrange]_x000d__x000a_Dimensions Interlocking=Yes_x000d__x000a_Sum Hierarchy=Yes_x000d__x000a_Generate 16" xfId="479"/>
    <cellStyle name=" Writer Import]_x000d__x000a_Display Dialog=No_x000d__x000a__x000d__x000a_[Horizontal Arrange]_x000d__x000a_Dimensions Interlocking=Yes_x000d__x000a_Sum Hierarchy=Yes_x000d__x000a_Generate 17" xfId="482"/>
    <cellStyle name=" Writer Import]_x000d__x000a_Display Dialog=No_x000d__x000a__x000d__x000a_[Horizontal Arrange]_x000d__x000a_Dimensions Interlocking=Yes_x000d__x000a_Sum Hierarchy=Yes_x000d__x000a_Generate 18" xfId="484"/>
    <cellStyle name=" Writer Import]_x000d__x000a_Display Dialog=No_x000d__x000a__x000d__x000a_[Horizontal Arrange]_x000d__x000a_Dimensions Interlocking=Yes_x000d__x000a_Sum Hierarchy=Yes_x000d__x000a_Generate 19" xfId="488"/>
    <cellStyle name=" Writer Import]_x000d__x000a_Display Dialog=No_x000d__x000a__x000d__x000a_[Horizontal Arrange]_x000d__x000a_Dimensions Interlocking=Yes_x000d__x000a_Sum Hierarchy=Yes_x000d__x000a_Generate 2" xfId="379"/>
    <cellStyle name=" Writer Import]_x000d__x000a_Display Dialog=No_x000d__x000a__x000d__x000a_[Horizontal Arrange]_x000d__x000a_Dimensions Interlocking=Yes_x000d__x000a_Sum Hierarchy=Yes_x000d__x000a_Generate 20" xfId="493"/>
    <cellStyle name=" Writer Import]_x000d__x000a_Display Dialog=No_x000d__x000a__x000d__x000a_[Horizontal Arrange]_x000d__x000a_Dimensions Interlocking=Yes_x000d__x000a_Sum Hierarchy=Yes_x000d__x000a_Generate 21" xfId="494"/>
    <cellStyle name=" Writer Import]_x000d__x000a_Display Dialog=No_x000d__x000a__x000d__x000a_[Horizontal Arrange]_x000d__x000a_Dimensions Interlocking=Yes_x000d__x000a_Sum Hierarchy=Yes_x000d__x000a_Generate 22" xfId="522"/>
    <cellStyle name=" Writer Import]_x000d__x000a_Display Dialog=No_x000d__x000a__x000d__x000a_[Horizontal Arrange]_x000d__x000a_Dimensions Interlocking=Yes_x000d__x000a_Sum Hierarchy=Yes_x000d__x000a_Generate 23" xfId="523"/>
    <cellStyle name=" Writer Import]_x000d__x000a_Display Dialog=No_x000d__x000a__x000d__x000a_[Horizontal Arrange]_x000d__x000a_Dimensions Interlocking=Yes_x000d__x000a_Sum Hierarchy=Yes_x000d__x000a_Generate 24" xfId="524"/>
    <cellStyle name=" Writer Import]_x000d__x000a_Display Dialog=No_x000d__x000a__x000d__x000a_[Horizontal Arrange]_x000d__x000a_Dimensions Interlocking=Yes_x000d__x000a_Sum Hierarchy=Yes_x000d__x000a_Generate 25" xfId="525"/>
    <cellStyle name=" Writer Import]_x000d__x000a_Display Dialog=No_x000d__x000a__x000d__x000a_[Horizontal Arrange]_x000d__x000a_Dimensions Interlocking=Yes_x000d__x000a_Sum Hierarchy=Yes_x000d__x000a_Generate 26" xfId="526"/>
    <cellStyle name=" Writer Import]_x000d__x000a_Display Dialog=No_x000d__x000a__x000d__x000a_[Horizontal Arrange]_x000d__x000a_Dimensions Interlocking=Yes_x000d__x000a_Sum Hierarchy=Yes_x000d__x000a_Generate 27" xfId="527"/>
    <cellStyle name=" Writer Import]_x000d__x000a_Display Dialog=No_x000d__x000a__x000d__x000a_[Horizontal Arrange]_x000d__x000a_Dimensions Interlocking=Yes_x000d__x000a_Sum Hierarchy=Yes_x000d__x000a_Generate 28" xfId="528"/>
    <cellStyle name=" Writer Import]_x000d__x000a_Display Dialog=No_x000d__x000a__x000d__x000a_[Horizontal Arrange]_x000d__x000a_Dimensions Interlocking=Yes_x000d__x000a_Sum Hierarchy=Yes_x000d__x000a_Generate 29" xfId="529"/>
    <cellStyle name=" Writer Import]_x000d__x000a_Display Dialog=No_x000d__x000a__x000d__x000a_[Horizontal Arrange]_x000d__x000a_Dimensions Interlocking=Yes_x000d__x000a_Sum Hierarchy=Yes_x000d__x000a_Generate 3" xfId="530"/>
    <cellStyle name=" Writer Import]_x000d__x000a_Display Dialog=No_x000d__x000a__x000d__x000a_[Horizontal Arrange]_x000d__x000a_Dimensions Interlocking=Yes_x000d__x000a_Sum Hierarchy=Yes_x000d__x000a_Generate 30" xfId="531"/>
    <cellStyle name=" Writer Import]_x000d__x000a_Display Dialog=No_x000d__x000a__x000d__x000a_[Horizontal Arrange]_x000d__x000a_Dimensions Interlocking=Yes_x000d__x000a_Sum Hierarchy=Yes_x000d__x000a_Generate 31" xfId="532"/>
    <cellStyle name=" Writer Import]_x000d__x000a_Display Dialog=No_x000d__x000a__x000d__x000a_[Horizontal Arrange]_x000d__x000a_Dimensions Interlocking=Yes_x000d__x000a_Sum Hierarchy=Yes_x000d__x000a_Generate 32" xfId="533"/>
    <cellStyle name=" Writer Import]_x000d__x000a_Display Dialog=No_x000d__x000a__x000d__x000a_[Horizontal Arrange]_x000d__x000a_Dimensions Interlocking=Yes_x000d__x000a_Sum Hierarchy=Yes_x000d__x000a_Generate 33" xfId="534"/>
    <cellStyle name=" Writer Import]_x000d__x000a_Display Dialog=No_x000d__x000a__x000d__x000a_[Horizontal Arrange]_x000d__x000a_Dimensions Interlocking=Yes_x000d__x000a_Sum Hierarchy=Yes_x000d__x000a_Generate 34" xfId="535"/>
    <cellStyle name=" Writer Import]_x000d__x000a_Display Dialog=No_x000d__x000a__x000d__x000a_[Horizontal Arrange]_x000d__x000a_Dimensions Interlocking=Yes_x000d__x000a_Sum Hierarchy=Yes_x000d__x000a_Generate 4" xfId="536"/>
    <cellStyle name=" Writer Import]_x000d__x000a_Display Dialog=No_x000d__x000a__x000d__x000a_[Horizontal Arrange]_x000d__x000a_Dimensions Interlocking=Yes_x000d__x000a_Sum Hierarchy=Yes_x000d__x000a_Generate 5" xfId="537"/>
    <cellStyle name=" Writer Import]_x000d__x000a_Display Dialog=No_x000d__x000a__x000d__x000a_[Horizontal Arrange]_x000d__x000a_Dimensions Interlocking=Yes_x000d__x000a_Sum Hierarchy=Yes_x000d__x000a_Generate 6" xfId="538"/>
    <cellStyle name=" Writer Import]_x000d__x000a_Display Dialog=No_x000d__x000a__x000d__x000a_[Horizontal Arrange]_x000d__x000a_Dimensions Interlocking=Yes_x000d__x000a_Sum Hierarchy=Yes_x000d__x000a_Generate 7" xfId="539"/>
    <cellStyle name=" Writer Import]_x000d__x000a_Display Dialog=No_x000d__x000a__x000d__x000a_[Horizontal Arrange]_x000d__x000a_Dimensions Interlocking=Yes_x000d__x000a_Sum Hierarchy=Yes_x000d__x000a_Generate 8" xfId="540"/>
    <cellStyle name=" Writer Import]_x000d__x000a_Display Dialog=No_x000d__x000a__x000d__x000a_[Horizontal Arrange]_x000d__x000a_Dimensions Interlocking=Yes_x000d__x000a_Sum Hierarchy=Yes_x000d__x000a_Generate 9" xfId="541"/>
    <cellStyle name="20% - Accent1 2" xfId="50"/>
    <cellStyle name="20% - Accent1 2 2" xfId="11"/>
    <cellStyle name="20% - Accent1 2 2 2" xfId="543"/>
    <cellStyle name="20% - Accent1 2 3" xfId="380"/>
    <cellStyle name="20% - Accent1 2 4" xfId="542"/>
    <cellStyle name="20% - Accent1 3" xfId="544"/>
    <cellStyle name="20% - Accent1 3 2" xfId="922"/>
    <cellStyle name="20% - Accent1 4" xfId="545"/>
    <cellStyle name="20% - Accent2 2" xfId="52"/>
    <cellStyle name="20% - Accent2 2 2" xfId="57"/>
    <cellStyle name="20% - Accent2 2 2 2" xfId="547"/>
    <cellStyle name="20% - Accent2 2 3" xfId="381"/>
    <cellStyle name="20% - Accent2 2 4" xfId="546"/>
    <cellStyle name="20% - Accent2 3" xfId="548"/>
    <cellStyle name="20% - Accent2 3 2" xfId="923"/>
    <cellStyle name="20% - Accent2 4" xfId="549"/>
    <cellStyle name="20% - Accent3 2" xfId="20"/>
    <cellStyle name="20% - Accent3 2 2" xfId="24"/>
    <cellStyle name="20% - Accent3 2 2 2" xfId="551"/>
    <cellStyle name="20% - Accent3 2 3" xfId="382"/>
    <cellStyle name="20% - Accent3 2 4" xfId="550"/>
    <cellStyle name="20% - Accent3 3" xfId="552"/>
    <cellStyle name="20% - Accent3 3 2" xfId="924"/>
    <cellStyle name="20% - Accent3 4" xfId="553"/>
    <cellStyle name="20% - Accent4 2" xfId="46"/>
    <cellStyle name="20% - Accent4 2 2" xfId="45"/>
    <cellStyle name="20% - Accent4 2 2 2" xfId="555"/>
    <cellStyle name="20% - Accent4 2 3" xfId="383"/>
    <cellStyle name="20% - Accent4 2 4" xfId="554"/>
    <cellStyle name="20% - Accent4 3" xfId="556"/>
    <cellStyle name="20% - Accent4 3 2" xfId="925"/>
    <cellStyle name="20% - Accent4 4" xfId="557"/>
    <cellStyle name="20% - Accent5 2" xfId="58"/>
    <cellStyle name="20% - Accent5 2 2" xfId="26"/>
    <cellStyle name="20% - Accent5 2 2 2" xfId="559"/>
    <cellStyle name="20% - Accent5 2 3" xfId="384"/>
    <cellStyle name="20% - Accent5 2 4" xfId="558"/>
    <cellStyle name="20% - Accent5 3" xfId="560"/>
    <cellStyle name="20% - Accent5 3 2" xfId="926"/>
    <cellStyle name="20% - Accent5 4" xfId="561"/>
    <cellStyle name="20% - Accent6 2" xfId="60"/>
    <cellStyle name="20% - Accent6 2 2" xfId="62"/>
    <cellStyle name="20% - Accent6 2 2 2" xfId="563"/>
    <cellStyle name="20% - Accent6 2 3" xfId="385"/>
    <cellStyle name="20% - Accent6 2 4" xfId="562"/>
    <cellStyle name="20% - Accent6 3" xfId="564"/>
    <cellStyle name="20% - Accent6 3 2" xfId="927"/>
    <cellStyle name="20% - Accent6 4" xfId="565"/>
    <cellStyle name="40% - Accent1 2" xfId="65"/>
    <cellStyle name="40% - Accent1 2 2" xfId="48"/>
    <cellStyle name="40% - Accent1 2 2 2" xfId="567"/>
    <cellStyle name="40% - Accent1 2 3" xfId="386"/>
    <cellStyle name="40% - Accent1 2 4" xfId="566"/>
    <cellStyle name="40% - Accent1 3" xfId="568"/>
    <cellStyle name="40% - Accent1 3 2" xfId="928"/>
    <cellStyle name="40% - Accent1 4" xfId="569"/>
    <cellStyle name="40% - Accent2 2" xfId="40"/>
    <cellStyle name="40% - Accent2 2 2" xfId="66"/>
    <cellStyle name="40% - Accent2 2 2 2" xfId="571"/>
    <cellStyle name="40% - Accent2 2 3" xfId="387"/>
    <cellStyle name="40% - Accent2 2 4" xfId="570"/>
    <cellStyle name="40% - Accent2 3" xfId="572"/>
    <cellStyle name="40% - Accent2 3 2" xfId="929"/>
    <cellStyle name="40% - Accent2 4" xfId="573"/>
    <cellStyle name="40% - Accent3 2" xfId="69"/>
    <cellStyle name="40% - Accent3 2 2" xfId="70"/>
    <cellStyle name="40% - Accent3 2 2 2" xfId="575"/>
    <cellStyle name="40% - Accent3 2 3" xfId="388"/>
    <cellStyle name="40% - Accent3 2 4" xfId="574"/>
    <cellStyle name="40% - Accent3 3" xfId="576"/>
    <cellStyle name="40% - Accent3 3 2" xfId="930"/>
    <cellStyle name="40% - Accent3 4" xfId="577"/>
    <cellStyle name="40% - Accent4 2" xfId="75"/>
    <cellStyle name="40% - Accent4 2 2" xfId="78"/>
    <cellStyle name="40% - Accent4 2 2 2" xfId="579"/>
    <cellStyle name="40% - Accent4 2 3" xfId="389"/>
    <cellStyle name="40% - Accent4 2 4" xfId="578"/>
    <cellStyle name="40% - Accent4 3" xfId="580"/>
    <cellStyle name="40% - Accent4 3 2" xfId="931"/>
    <cellStyle name="40% - Accent4 4" xfId="581"/>
    <cellStyle name="40% - Accent5 2" xfId="80"/>
    <cellStyle name="40% - Accent5 2 2" xfId="83"/>
    <cellStyle name="40% - Accent5 2 2 2" xfId="583"/>
    <cellStyle name="40% - Accent5 2 3" xfId="390"/>
    <cellStyle name="40% - Accent5 2 4" xfId="582"/>
    <cellStyle name="40% - Accent5 3" xfId="584"/>
    <cellStyle name="40% - Accent5 3 2" xfId="932"/>
    <cellStyle name="40% - Accent5 4" xfId="585"/>
    <cellStyle name="40% - Accent6 2" xfId="84"/>
    <cellStyle name="40% - Accent6 2 2" xfId="85"/>
    <cellStyle name="40% - Accent6 2 2 2" xfId="587"/>
    <cellStyle name="40% - Accent6 2 3" xfId="391"/>
    <cellStyle name="40% - Accent6 2 4" xfId="586"/>
    <cellStyle name="40% - Accent6 3" xfId="588"/>
    <cellStyle name="40% - Accent6 3 2" xfId="933"/>
    <cellStyle name="40% - Accent6 4" xfId="589"/>
    <cellStyle name="60% - Accent1 2" xfId="87"/>
    <cellStyle name="60% - Accent1 2 2" xfId="88"/>
    <cellStyle name="60% - Accent1 2 3" xfId="590"/>
    <cellStyle name="60% - Accent1 3" xfId="89"/>
    <cellStyle name="60% - Accent1 3 2" xfId="591"/>
    <cellStyle name="60% - Accent1 4" xfId="592"/>
    <cellStyle name="60% - Accent1 5" xfId="851"/>
    <cellStyle name="60% - Accent2 2" xfId="90"/>
    <cellStyle name="60% - Accent2 2 2" xfId="91"/>
    <cellStyle name="60% - Accent2 2 3" xfId="593"/>
    <cellStyle name="60% - Accent2 3" xfId="92"/>
    <cellStyle name="60% - Accent2 3 2" xfId="594"/>
    <cellStyle name="60% - Accent2 4" xfId="595"/>
    <cellStyle name="60% - Accent2 5" xfId="853"/>
    <cellStyle name="60% - Accent3 2" xfId="28"/>
    <cellStyle name="60% - Accent3 2 2" xfId="93"/>
    <cellStyle name="60% - Accent3 2 3" xfId="596"/>
    <cellStyle name="60% - Accent3 3" xfId="94"/>
    <cellStyle name="60% - Accent3 3 2" xfId="597"/>
    <cellStyle name="60% - Accent3 4" xfId="598"/>
    <cellStyle name="60% - Accent3 5" xfId="855"/>
    <cellStyle name="60% - Accent4 2" xfId="95"/>
    <cellStyle name="60% - Accent4 2 2" xfId="98"/>
    <cellStyle name="60% - Accent4 2 3" xfId="599"/>
    <cellStyle name="60% - Accent4 3" xfId="99"/>
    <cellStyle name="60% - Accent4 3 2" xfId="600"/>
    <cellStyle name="60% - Accent4 4" xfId="601"/>
    <cellStyle name="60% - Accent4 5" xfId="857"/>
    <cellStyle name="60% - Accent5 2" xfId="100"/>
    <cellStyle name="60% - Accent5 2 2" xfId="102"/>
    <cellStyle name="60% - Accent5 2 3" xfId="602"/>
    <cellStyle name="60% - Accent5 3" xfId="103"/>
    <cellStyle name="60% - Accent5 3 2" xfId="603"/>
    <cellStyle name="60% - Accent5 4" xfId="604"/>
    <cellStyle name="60% - Accent5 5" xfId="859"/>
    <cellStyle name="60% - Accent6 2" xfId="105"/>
    <cellStyle name="60% - Accent6 2 2" xfId="109"/>
    <cellStyle name="60% - Accent6 2 3" xfId="605"/>
    <cellStyle name="60% - Accent6 3" xfId="111"/>
    <cellStyle name="60% - Accent6 3 2" xfId="606"/>
    <cellStyle name="60% - Accent6 4" xfId="607"/>
    <cellStyle name="60% - Accent6 5" xfId="861"/>
    <cellStyle name="Accent1 2" xfId="608"/>
    <cellStyle name="Accent1 3" xfId="609"/>
    <cellStyle name="Accent1 4" xfId="610"/>
    <cellStyle name="Accent1 5" xfId="850"/>
    <cellStyle name="Accent2 2" xfId="611"/>
    <cellStyle name="Accent2 3" xfId="612"/>
    <cellStyle name="Accent2 4" xfId="613"/>
    <cellStyle name="Accent2 5" xfId="852"/>
    <cellStyle name="Accent3 2" xfId="614"/>
    <cellStyle name="Accent3 3" xfId="615"/>
    <cellStyle name="Accent3 4" xfId="616"/>
    <cellStyle name="Accent3 5" xfId="854"/>
    <cellStyle name="Accent4 2" xfId="617"/>
    <cellStyle name="Accent4 3" xfId="618"/>
    <cellStyle name="Accent4 4" xfId="619"/>
    <cellStyle name="Accent4 5" xfId="856"/>
    <cellStyle name="Accent5 2" xfId="620"/>
    <cellStyle name="Accent5 3" xfId="621"/>
    <cellStyle name="Accent5 4" xfId="622"/>
    <cellStyle name="Accent5 5" xfId="858"/>
    <cellStyle name="Accent6 2" xfId="623"/>
    <cellStyle name="Accent6 3" xfId="624"/>
    <cellStyle name="Accent6 4" xfId="625"/>
    <cellStyle name="Accent6 5" xfId="860"/>
    <cellStyle name="AutoFormat Options" xfId="392"/>
    <cellStyle name="Bad 2" xfId="626"/>
    <cellStyle name="Bad 3" xfId="627"/>
    <cellStyle name="Bad 4" xfId="628"/>
    <cellStyle name="Bad 5" xfId="840"/>
    <cellStyle name="Ç¥ÁØ_¿ù°£¿ä¾àº¸°í" xfId="393"/>
    <cellStyle name="Calculation 2" xfId="629"/>
    <cellStyle name="Calculation 3" xfId="630"/>
    <cellStyle name="Calculation 4" xfId="631"/>
    <cellStyle name="Calculation 5" xfId="844"/>
    <cellStyle name="Check Cell 2" xfId="632"/>
    <cellStyle name="Check Cell 3" xfId="633"/>
    <cellStyle name="Check Cell 4" xfId="634"/>
    <cellStyle name="Check Cell 5" xfId="846"/>
    <cellStyle name="Comma" xfId="1" builtinId="3"/>
    <cellStyle name="Comma 10" xfId="115"/>
    <cellStyle name="Comma 10 2" xfId="118"/>
    <cellStyle name="Comma 10 2 2" xfId="121"/>
    <cellStyle name="Comma 10 2 3" xfId="934"/>
    <cellStyle name="Comma 10 3" xfId="122"/>
    <cellStyle name="Comma 11" xfId="125"/>
    <cellStyle name="Comma 11 2" xfId="126"/>
    <cellStyle name="Comma 11 2 2" xfId="30"/>
    <cellStyle name="Comma 11 2 3" xfId="935"/>
    <cellStyle name="Comma 11 3" xfId="127"/>
    <cellStyle name="Comma 12" xfId="129"/>
    <cellStyle name="Comma 12 2" xfId="131"/>
    <cellStyle name="Comma 12 2 2" xfId="132"/>
    <cellStyle name="Comma 12 2 2 2" xfId="936"/>
    <cellStyle name="Comma 12 2 3" xfId="862"/>
    <cellStyle name="Comma 12 3" xfId="133"/>
    <cellStyle name="Comma 12 4" xfId="395"/>
    <cellStyle name="Comma 13" xfId="135"/>
    <cellStyle name="Comma 13 2" xfId="136"/>
    <cellStyle name="Comma 13 2 2" xfId="137"/>
    <cellStyle name="Comma 13 2 2 2" xfId="937"/>
    <cellStyle name="Comma 13 2 3" xfId="636"/>
    <cellStyle name="Comma 13 3" xfId="138"/>
    <cellStyle name="Comma 13 4" xfId="635"/>
    <cellStyle name="Comma 14" xfId="141"/>
    <cellStyle name="Comma 14 2" xfId="145"/>
    <cellStyle name="Comma 14 2 2" xfId="148"/>
    <cellStyle name="Comma 14 2 3" xfId="638"/>
    <cellStyle name="Comma 14 3" xfId="151"/>
    <cellStyle name="Comma 14 4" xfId="637"/>
    <cellStyle name="Comma 15" xfId="154"/>
    <cellStyle name="Comma 15 2" xfId="159"/>
    <cellStyle name="Comma 15 2 2" xfId="161"/>
    <cellStyle name="Comma 15 2 3" xfId="938"/>
    <cellStyle name="Comma 15 3" xfId="165"/>
    <cellStyle name="Comma 16" xfId="144"/>
    <cellStyle name="Comma 16 2" xfId="147"/>
    <cellStyle name="Comma 16 2 2" xfId="167"/>
    <cellStyle name="Comma 16 2 3" xfId="939"/>
    <cellStyle name="Comma 16 3" xfId="64"/>
    <cellStyle name="Comma 17" xfId="150"/>
    <cellStyle name="Comma 17 2" xfId="170"/>
    <cellStyle name="Comma 17 2 2" xfId="172"/>
    <cellStyle name="Comma 17 3" xfId="39"/>
    <cellStyle name="Comma 18" xfId="97"/>
    <cellStyle name="Comma 18 2" xfId="174"/>
    <cellStyle name="Comma 18 2 2" xfId="177"/>
    <cellStyle name="Comma 18 2 3" xfId="940"/>
    <cellStyle name="Comma 18 3" xfId="68"/>
    <cellStyle name="Comma 18 4" xfId="639"/>
    <cellStyle name="Comma 19" xfId="180"/>
    <cellStyle name="Comma 19 2" xfId="183"/>
    <cellStyle name="Comma 19 2 2" xfId="186"/>
    <cellStyle name="Comma 19 2 3" xfId="941"/>
    <cellStyle name="Comma 19 3" xfId="74"/>
    <cellStyle name="Comma 19 4" xfId="640"/>
    <cellStyle name="Comma 2" xfId="187"/>
    <cellStyle name="Comma 2 10" xfId="188"/>
    <cellStyle name="Comma 2 10 2" xfId="189"/>
    <cellStyle name="Comma 2 11" xfId="190"/>
    <cellStyle name="Comma 2 11 2" xfId="191"/>
    <cellStyle name="Comma 2 12" xfId="59"/>
    <cellStyle name="Comma 2 12 2" xfId="61"/>
    <cellStyle name="Comma 2 13" xfId="29"/>
    <cellStyle name="Comma 2 13 2" xfId="195"/>
    <cellStyle name="Comma 2 14" xfId="196"/>
    <cellStyle name="Comma 2 14 2" xfId="7"/>
    <cellStyle name="Comma 2 15" xfId="199"/>
    <cellStyle name="Comma 2 15 2" xfId="14"/>
    <cellStyle name="Comma 2 16" xfId="201"/>
    <cellStyle name="Comma 2 16 2" xfId="203"/>
    <cellStyle name="Comma 2 17" xfId="205"/>
    <cellStyle name="Comma 2 17 2" xfId="207"/>
    <cellStyle name="Comma 2 18" xfId="108"/>
    <cellStyle name="Comma 2 18 2" xfId="209"/>
    <cellStyle name="Comma 2 19" xfId="211"/>
    <cellStyle name="Comma 2 19 2" xfId="213"/>
    <cellStyle name="Comma 2 2" xfId="214"/>
    <cellStyle name="Comma 2 2 2" xfId="215"/>
    <cellStyle name="Comma 2 2 2 2" xfId="216"/>
    <cellStyle name="Comma 2 2 2 2 2" xfId="864"/>
    <cellStyle name="Comma 2 2 2 3" xfId="420"/>
    <cellStyle name="Comma 2 2 3" xfId="218"/>
    <cellStyle name="Comma 2 2 3 2" xfId="219"/>
    <cellStyle name="Comma 2 2 3 2 2" xfId="642"/>
    <cellStyle name="Comma 2 2 3 3" xfId="641"/>
    <cellStyle name="Comma 2 2 4" xfId="220"/>
    <cellStyle name="Comma 2 2 4 2" xfId="643"/>
    <cellStyle name="Comma 2 2 5" xfId="644"/>
    <cellStyle name="Comma 2 2 5 2" xfId="645"/>
    <cellStyle name="Comma 2 2 6" xfId="503"/>
    <cellStyle name="Comma 2 20" xfId="198"/>
    <cellStyle name="Comma 2 20 2" xfId="13"/>
    <cellStyle name="Comma 2 21" xfId="200"/>
    <cellStyle name="Comma 2 21 2" xfId="202"/>
    <cellStyle name="Comma 2 22" xfId="204"/>
    <cellStyle name="Comma 2 22 2" xfId="206"/>
    <cellStyle name="Comma 2 23" xfId="107"/>
    <cellStyle name="Comma 2 23 2" xfId="208"/>
    <cellStyle name="Comma 2 24" xfId="210"/>
    <cellStyle name="Comma 2 24 2" xfId="212"/>
    <cellStyle name="Comma 2 25" xfId="221"/>
    <cellStyle name="Comma 2 25 2" xfId="222"/>
    <cellStyle name="Comma 2 26" xfId="223"/>
    <cellStyle name="Comma 2 26 2" xfId="3"/>
    <cellStyle name="Comma 2 27" xfId="224"/>
    <cellStyle name="Comma 2 27 2" xfId="225"/>
    <cellStyle name="Comma 2 27 2 2" xfId="35"/>
    <cellStyle name="Comma 2 27 3" xfId="227"/>
    <cellStyle name="Comma 2 27 4" xfId="865"/>
    <cellStyle name="Comma 2 28" xfId="2"/>
    <cellStyle name="Comma 2 28 2" xfId="942"/>
    <cellStyle name="Comma 2 29" xfId="396"/>
    <cellStyle name="Comma 2 29 2" xfId="863"/>
    <cellStyle name="Comma 2 3" xfId="120"/>
    <cellStyle name="Comma 2 3 2" xfId="229"/>
    <cellStyle name="Comma 2 3 2 2" xfId="646"/>
    <cellStyle name="Comma 2 3 3" xfId="398"/>
    <cellStyle name="Comma 2 3 3 2" xfId="866"/>
    <cellStyle name="Comma 2 3 4" xfId="502"/>
    <cellStyle name="Comma 2 4" xfId="27"/>
    <cellStyle name="Comma 2 4 2" xfId="231"/>
    <cellStyle name="Comma 2 4 2 2" xfId="868"/>
    <cellStyle name="Comma 2 4 3" xfId="943"/>
    <cellStyle name="Comma 2 4 4" xfId="867"/>
    <cellStyle name="Comma 2 4 5" xfId="394"/>
    <cellStyle name="Comma 2 5" xfId="232"/>
    <cellStyle name="Comma 2 5 2" xfId="233"/>
    <cellStyle name="Comma 2 5 2 2" xfId="869"/>
    <cellStyle name="Comma 2 5 3" xfId="401"/>
    <cellStyle name="Comma 2 6" xfId="234"/>
    <cellStyle name="Comma 2 6 2" xfId="235"/>
    <cellStyle name="Comma 2 6 2 2" xfId="870"/>
    <cellStyle name="Comma 2 6 3" xfId="421"/>
    <cellStyle name="Comma 2 7" xfId="236"/>
    <cellStyle name="Comma 2 7 2" xfId="237"/>
    <cellStyle name="Comma 2 7 2 2" xfId="871"/>
    <cellStyle name="Comma 2 7 3" xfId="425"/>
    <cellStyle name="Comma 2 8" xfId="101"/>
    <cellStyle name="Comma 2 8 2" xfId="238"/>
    <cellStyle name="Comma 2 9" xfId="240"/>
    <cellStyle name="Comma 2 9 2" xfId="241"/>
    <cellStyle name="Comma 20" xfId="153"/>
    <cellStyle name="Comma 20 2" xfId="158"/>
    <cellStyle name="Comma 20 2 2" xfId="160"/>
    <cellStyle name="Comma 20 2 3" xfId="944"/>
    <cellStyle name="Comma 20 3" xfId="164"/>
    <cellStyle name="Comma 21" xfId="143"/>
    <cellStyle name="Comma 21 2" xfId="146"/>
    <cellStyle name="Comma 21 2 2" xfId="166"/>
    <cellStyle name="Comma 21 2 2 2" xfId="400"/>
    <cellStyle name="Comma 21 2 3" xfId="945"/>
    <cellStyle name="Comma 21 3" xfId="63"/>
    <cellStyle name="Comma 21 4" xfId="399"/>
    <cellStyle name="Comma 22" xfId="149"/>
    <cellStyle name="Comma 22 2" xfId="169"/>
    <cellStyle name="Comma 22 2 2" xfId="171"/>
    <cellStyle name="Comma 22 2 3" xfId="946"/>
    <cellStyle name="Comma 22 3" xfId="38"/>
    <cellStyle name="Comma 23" xfId="96"/>
    <cellStyle name="Comma 23 2" xfId="173"/>
    <cellStyle name="Comma 23 2 2" xfId="176"/>
    <cellStyle name="Comma 23 2 3" xfId="947"/>
    <cellStyle name="Comma 23 3" xfId="67"/>
    <cellStyle name="Comma 24" xfId="179"/>
    <cellStyle name="Comma 24 2" xfId="182"/>
    <cellStyle name="Comma 24 2 2" xfId="185"/>
    <cellStyle name="Comma 24 2 3" xfId="948"/>
    <cellStyle name="Comma 24 3" xfId="73"/>
    <cellStyle name="Comma 25" xfId="242"/>
    <cellStyle name="Comma 25 2" xfId="243"/>
    <cellStyle name="Comma 25 2 2" xfId="217"/>
    <cellStyle name="Comma 25 2 3" xfId="949"/>
    <cellStyle name="Comma 25 3" xfId="79"/>
    <cellStyle name="Comma 26" xfId="86"/>
    <cellStyle name="Comma 3" xfId="245"/>
    <cellStyle name="Comma 3 2" xfId="248"/>
    <cellStyle name="Comma 3 2 2" xfId="249"/>
    <cellStyle name="Comma 3 2 2 2" xfId="647"/>
    <cellStyle name="Comma 3 2 3" xfId="402"/>
    <cellStyle name="Comma 3 2 3 2" xfId="832"/>
    <cellStyle name="Comma 3 2 4" xfId="510"/>
    <cellStyle name="Comma 3 3" xfId="250"/>
    <cellStyle name="Comma 3 3 2" xfId="252"/>
    <cellStyle name="Comma 3 3 2 2" xfId="950"/>
    <cellStyle name="Comma 3 3 3" xfId="403"/>
    <cellStyle name="Comma 3 4" xfId="254"/>
    <cellStyle name="Comma 3 4 2" xfId="257"/>
    <cellStyle name="Comma 3 4 2 2" xfId="259"/>
    <cellStyle name="Comma 3 4 2 3" xfId="919"/>
    <cellStyle name="Comma 3 4 3" xfId="31"/>
    <cellStyle name="Comma 3 4 4" xfId="648"/>
    <cellStyle name="Comma 3 5" xfId="260"/>
    <cellStyle name="Comma 3 5 2" xfId="872"/>
    <cellStyle name="Comma 3 6" xfId="520"/>
    <cellStyle name="Comma 30" xfId="404"/>
    <cellStyle name="Comma 4" xfId="262"/>
    <cellStyle name="Comma 4 2" xfId="264"/>
    <cellStyle name="Comma 4 2 2" xfId="265"/>
    <cellStyle name="Comma 4 2 2 2" xfId="266"/>
    <cellStyle name="Comma 4 2 2 3" xfId="649"/>
    <cellStyle name="Comma 4 2 3" xfId="267"/>
    <cellStyle name="Comma 4 2 4" xfId="406"/>
    <cellStyle name="Comma 4 3" xfId="268"/>
    <cellStyle name="Comma 4 3 2" xfId="269"/>
    <cellStyle name="Comma 4 3 2 2" xfId="270"/>
    <cellStyle name="Comma 4 3 2 3" xfId="874"/>
    <cellStyle name="Comma 4 3 3" xfId="271"/>
    <cellStyle name="Comma 4 3 4" xfId="650"/>
    <cellStyle name="Comma 4 4" xfId="272"/>
    <cellStyle name="Comma 4 4 2" xfId="951"/>
    <cellStyle name="Comma 4 4 3" xfId="651"/>
    <cellStyle name="Comma 4 5" xfId="652"/>
    <cellStyle name="Comma 4 6" xfId="873"/>
    <cellStyle name="Comma 5" xfId="273"/>
    <cellStyle name="Comma 5 2" xfId="274"/>
    <cellStyle name="Comma 5 2 2" xfId="16"/>
    <cellStyle name="Comma 5 2 2 2" xfId="37"/>
    <cellStyle name="Comma 5 2 2 2 2" xfId="953"/>
    <cellStyle name="Comma 5 2 2 3" xfId="654"/>
    <cellStyle name="Comma 5 2 3" xfId="12"/>
    <cellStyle name="Comma 5 2 3 2" xfId="875"/>
    <cellStyle name="Comma 5 2 4" xfId="409"/>
    <cellStyle name="Comma 5 2 5" xfId="653"/>
    <cellStyle name="Comma 5 3" xfId="275"/>
    <cellStyle name="Comma 5 3 2" xfId="5"/>
    <cellStyle name="Comma 5 3 2 2" xfId="954"/>
    <cellStyle name="Comma 5 3 3" xfId="876"/>
    <cellStyle name="Comma 5 3 4" xfId="655"/>
    <cellStyle name="Comma 5 4" xfId="276"/>
    <cellStyle name="Comma 5 4 2" xfId="952"/>
    <cellStyle name="Comma 5 4 3" xfId="656"/>
    <cellStyle name="Comma 5 5" xfId="408"/>
    <cellStyle name="Comma 6" xfId="277"/>
    <cellStyle name="Comma 6 2" xfId="278"/>
    <cellStyle name="Comma 6 2 2" xfId="280"/>
    <cellStyle name="Comma 6 2 2 2" xfId="878"/>
    <cellStyle name="Comma 6 2 3" xfId="657"/>
    <cellStyle name="Comma 6 3" xfId="281"/>
    <cellStyle name="Comma 6 3 2" xfId="956"/>
    <cellStyle name="Comma 6 3 3" xfId="879"/>
    <cellStyle name="Comma 6 3 4" xfId="658"/>
    <cellStyle name="Comma 6 4" xfId="955"/>
    <cellStyle name="Comma 6 5" xfId="921"/>
    <cellStyle name="Comma 6 6" xfId="877"/>
    <cellStyle name="Comma 6 7" xfId="499"/>
    <cellStyle name="Comma 7" xfId="282"/>
    <cellStyle name="Comma 7 2" xfId="283"/>
    <cellStyle name="Comma 7 2 2" xfId="285"/>
    <cellStyle name="Comma 7 2 2 2" xfId="957"/>
    <cellStyle name="Comma 7 2 3" xfId="880"/>
    <cellStyle name="Comma 7 2 4" xfId="659"/>
    <cellStyle name="Comma 7 3" xfId="286"/>
    <cellStyle name="Comma 7 4" xfId="405"/>
    <cellStyle name="Comma 8" xfId="287"/>
    <cellStyle name="Comma 8 2" xfId="288"/>
    <cellStyle name="Comma 8 2 2" xfId="43"/>
    <cellStyle name="Comma 8 2 3" xfId="958"/>
    <cellStyle name="Comma 8 3" xfId="289"/>
    <cellStyle name="Comma 8 4" xfId="660"/>
    <cellStyle name="Comma 9" xfId="256"/>
    <cellStyle name="Comma 9 2" xfId="258"/>
    <cellStyle name="Comma 9 2 2" xfId="290"/>
    <cellStyle name="Comma 9 2 3" xfId="959"/>
    <cellStyle name="Comma 9 3" xfId="291"/>
    <cellStyle name="Comma 9 4" xfId="661"/>
    <cellStyle name="Comma0" xfId="411"/>
    <cellStyle name="Currency 2" xfId="412"/>
    <cellStyle name="Currency0" xfId="413"/>
    <cellStyle name="Date" xfId="414"/>
    <cellStyle name="Euro" xfId="415"/>
    <cellStyle name="Explanatory Text 2" xfId="662"/>
    <cellStyle name="Explanatory Text 3" xfId="663"/>
    <cellStyle name="Explanatory Text 4" xfId="664"/>
    <cellStyle name="Explanatory Text 5" xfId="848"/>
    <cellStyle name="Fixed" xfId="416"/>
    <cellStyle name="Good 2" xfId="665"/>
    <cellStyle name="Good 3" xfId="666"/>
    <cellStyle name="Good 4" xfId="667"/>
    <cellStyle name="Good 5" xfId="839"/>
    <cellStyle name="Grey" xfId="292"/>
    <cellStyle name="Header1" xfId="418"/>
    <cellStyle name="Header2" xfId="419"/>
    <cellStyle name="Header2 2" xfId="509"/>
    <cellStyle name="Heading 1 10" xfId="668"/>
    <cellStyle name="Heading 1 11" xfId="669"/>
    <cellStyle name="Heading 1 12" xfId="670"/>
    <cellStyle name="Heading 1 13" xfId="671"/>
    <cellStyle name="Heading 1 14" xfId="672"/>
    <cellStyle name="Heading 1 15" xfId="673"/>
    <cellStyle name="Heading 1 16" xfId="674"/>
    <cellStyle name="Heading 1 17" xfId="675"/>
    <cellStyle name="Heading 1 18" xfId="676"/>
    <cellStyle name="Heading 1 19" xfId="677"/>
    <cellStyle name="Heading 1 2" xfId="678"/>
    <cellStyle name="Heading 1 2 2" xfId="679"/>
    <cellStyle name="Heading 1 20" xfId="680"/>
    <cellStyle name="Heading 1 21" xfId="681"/>
    <cellStyle name="Heading 1 22" xfId="682"/>
    <cellStyle name="Heading 1 23" xfId="683"/>
    <cellStyle name="Heading 1 24" xfId="684"/>
    <cellStyle name="Heading 1 25" xfId="685"/>
    <cellStyle name="Heading 1 26" xfId="686"/>
    <cellStyle name="Heading 1 27" xfId="687"/>
    <cellStyle name="Heading 1 28" xfId="688"/>
    <cellStyle name="Heading 1 29" xfId="689"/>
    <cellStyle name="Heading 1 3" xfId="690"/>
    <cellStyle name="Heading 1 3 2" xfId="691"/>
    <cellStyle name="Heading 1 30" xfId="692"/>
    <cellStyle name="Heading 1 31" xfId="693"/>
    <cellStyle name="Heading 1 32" xfId="694"/>
    <cellStyle name="Heading 1 33" xfId="695"/>
    <cellStyle name="Heading 1 34" xfId="696"/>
    <cellStyle name="Heading 1 35" xfId="835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15" xfId="708"/>
    <cellStyle name="Heading 2 16" xfId="709"/>
    <cellStyle name="Heading 2 17" xfId="710"/>
    <cellStyle name="Heading 2 18" xfId="711"/>
    <cellStyle name="Heading 2 19" xfId="712"/>
    <cellStyle name="Heading 2 2" xfId="713"/>
    <cellStyle name="Heading 2 2 2" xfId="714"/>
    <cellStyle name="Heading 2 20" xfId="715"/>
    <cellStyle name="Heading 2 21" xfId="716"/>
    <cellStyle name="Heading 2 22" xfId="717"/>
    <cellStyle name="Heading 2 23" xfId="718"/>
    <cellStyle name="Heading 2 24" xfId="719"/>
    <cellStyle name="Heading 2 25" xfId="720"/>
    <cellStyle name="Heading 2 26" xfId="721"/>
    <cellStyle name="Heading 2 27" xfId="722"/>
    <cellStyle name="Heading 2 28" xfId="723"/>
    <cellStyle name="Heading 2 29" xfId="724"/>
    <cellStyle name="Heading 2 3" xfId="725"/>
    <cellStyle name="Heading 2 3 2" xfId="726"/>
    <cellStyle name="Heading 2 30" xfId="727"/>
    <cellStyle name="Heading 2 31" xfId="728"/>
    <cellStyle name="Heading 2 32" xfId="729"/>
    <cellStyle name="Heading 2 33" xfId="730"/>
    <cellStyle name="Heading 2 34" xfId="731"/>
    <cellStyle name="Heading 2 35" xfId="836"/>
    <cellStyle name="Heading 2 4" xfId="732"/>
    <cellStyle name="Heading 2 5" xfId="733"/>
    <cellStyle name="Heading 2 6" xfId="734"/>
    <cellStyle name="Heading 2 7" xfId="735"/>
    <cellStyle name="Heading 2 8" xfId="736"/>
    <cellStyle name="Heading 2 9" xfId="737"/>
    <cellStyle name="Heading 3 2" xfId="738"/>
    <cellStyle name="Heading 3 3" xfId="739"/>
    <cellStyle name="Heading 3 4" xfId="837"/>
    <cellStyle name="Heading 4 2" xfId="740"/>
    <cellStyle name="Heading 4 3" xfId="741"/>
    <cellStyle name="Heading 4 4" xfId="838"/>
    <cellStyle name="Hyperlink" xfId="990" builtinId="8"/>
    <cellStyle name="Hyperlink 2" xfId="742"/>
    <cellStyle name="Input [yellow]" xfId="293"/>
    <cellStyle name="Input [yellow] 2" xfId="512"/>
    <cellStyle name="Input 2" xfId="743"/>
    <cellStyle name="Input 3" xfId="744"/>
    <cellStyle name="Input 4" xfId="745"/>
    <cellStyle name="Input 5" xfId="746"/>
    <cellStyle name="Input 6" xfId="747"/>
    <cellStyle name="Input 7" xfId="842"/>
    <cellStyle name="Input 8" xfId="988"/>
    <cellStyle name="item2" xfId="44"/>
    <cellStyle name="Linked Cell 2" xfId="748"/>
    <cellStyle name="Linked Cell 3" xfId="749"/>
    <cellStyle name="Linked Cell 4" xfId="750"/>
    <cellStyle name="Linked Cell 5" xfId="845"/>
    <cellStyle name="m49048872" xfId="295"/>
    <cellStyle name="MANKAD" xfId="296"/>
    <cellStyle name="Neutral 2" xfId="194"/>
    <cellStyle name="Neutral 2 2" xfId="297"/>
    <cellStyle name="Neutral 2 3" xfId="751"/>
    <cellStyle name="Neutral 3" xfId="114"/>
    <cellStyle name="Neutral 3 2" xfId="752"/>
    <cellStyle name="Neutral 4" xfId="753"/>
    <cellStyle name="Neutral 5" xfId="841"/>
    <cellStyle name="no dec" xfId="298"/>
    <cellStyle name="no dec 2" xfId="15"/>
    <cellStyle name="no dec 3" xfId="881"/>
    <cellStyle name="Normal" xfId="0" builtinId="0"/>
    <cellStyle name="Normal - Style1" xfId="47"/>
    <cellStyle name="Normal - Style1 2" xfId="72"/>
    <cellStyle name="Normal - Style1 3" xfId="422"/>
    <cellStyle name="Normal 10" xfId="299"/>
    <cellStyle name="Normal 10 2" xfId="424"/>
    <cellStyle name="Normal 10 3" xfId="423"/>
    <cellStyle name="Normal 10 3 2" xfId="829"/>
    <cellStyle name="Normal 10 3 3" xfId="417"/>
    <cellStyle name="Normal 105" xfId="301"/>
    <cellStyle name="Normal 105 2" xfId="303"/>
    <cellStyle name="Normal 11" xfId="304"/>
    <cellStyle name="Normal 11 2" xfId="426"/>
    <cellStyle name="Normal 11 3" xfId="960"/>
    <cellStyle name="Normal 11 4" xfId="882"/>
    <cellStyle name="Normal 11 5" xfId="501"/>
    <cellStyle name="Normal 112" xfId="306"/>
    <cellStyle name="Normal 112 2" xfId="34"/>
    <cellStyle name="Normal 115" xfId="308"/>
    <cellStyle name="Normal 115 2" xfId="310"/>
    <cellStyle name="Normal 12" xfId="311"/>
    <cellStyle name="Normal 12 2" xfId="312"/>
    <cellStyle name="Normal 12 2 2" xfId="427"/>
    <cellStyle name="Normal 12 3" xfId="961"/>
    <cellStyle name="Normal 12 4" xfId="519"/>
    <cellStyle name="Normal 124" xfId="253"/>
    <cellStyle name="Normal 124 2" xfId="255"/>
    <cellStyle name="Normal 13" xfId="313"/>
    <cellStyle name="Normal 13 2" xfId="315"/>
    <cellStyle name="Normal 13 2 2" xfId="428"/>
    <cellStyle name="Normal 13 3" xfId="962"/>
    <cellStyle name="Normal 13 4" xfId="518"/>
    <cellStyle name="Normal 138" xfId="429"/>
    <cellStyle name="Normal 139" xfId="430"/>
    <cellStyle name="Normal 14" xfId="175"/>
    <cellStyle name="Normal 14 2" xfId="431"/>
    <cellStyle name="Normal 14 3" xfId="963"/>
    <cellStyle name="Normal 14 4" xfId="883"/>
    <cellStyle name="Normal 14 5" xfId="754"/>
    <cellStyle name="Normal 141" xfId="432"/>
    <cellStyle name="Normal 144" xfId="9"/>
    <cellStyle name="Normal 144 2" xfId="239"/>
    <cellStyle name="Normal 15" xfId="317"/>
    <cellStyle name="Normal 15 2" xfId="433"/>
    <cellStyle name="Normal 15 3" xfId="964"/>
    <cellStyle name="Normal 15 4" xfId="517"/>
    <cellStyle name="Normal 150" xfId="19"/>
    <cellStyle name="Normal 150 2" xfId="23"/>
    <cellStyle name="Normal 16" xfId="319"/>
    <cellStyle name="Normal 16 2" xfId="434"/>
    <cellStyle name="Normal 16 3" xfId="965"/>
    <cellStyle name="Normal 16 4" xfId="516"/>
    <cellStyle name="Normal 17" xfId="193"/>
    <cellStyle name="Normal 17 2" xfId="435"/>
    <cellStyle name="Normal 17 3" xfId="966"/>
    <cellStyle name="Normal 17 4" xfId="515"/>
    <cellStyle name="Normal 18" xfId="113"/>
    <cellStyle name="Normal 18 2" xfId="117"/>
    <cellStyle name="Normal 18 2 2" xfId="119"/>
    <cellStyle name="Normal 18 2 3" xfId="436"/>
    <cellStyle name="Normal 18 3" xfId="967"/>
    <cellStyle name="Normal 18 4" xfId="884"/>
    <cellStyle name="Normal 19" xfId="124"/>
    <cellStyle name="Normal 19 2" xfId="437"/>
    <cellStyle name="Normal 19 3" xfId="968"/>
    <cellStyle name="Normal 19 4" xfId="514"/>
    <cellStyle name="Normal 2" xfId="320"/>
    <cellStyle name="Normal 2 10" xfId="321"/>
    <cellStyle name="Normal 2 11" xfId="322"/>
    <cellStyle name="Normal 2 12" xfId="324"/>
    <cellStyle name="Normal 2 13" xfId="325"/>
    <cellStyle name="Normal 2 14" xfId="22"/>
    <cellStyle name="Normal 2 15" xfId="157"/>
    <cellStyle name="Normal 2 16" xfId="163"/>
    <cellStyle name="Normal 2 17" xfId="327"/>
    <cellStyle name="Normal 2 18" xfId="56"/>
    <cellStyle name="Normal 2 19" xfId="329"/>
    <cellStyle name="Normal 2 2" xfId="330"/>
    <cellStyle name="Normal 2 2 2" xfId="331"/>
    <cellStyle name="Normal 2 2 2 2" xfId="440"/>
    <cellStyle name="Normal 2 2 2 2 2" xfId="755"/>
    <cellStyle name="Normal 2 2 3" xfId="228"/>
    <cellStyle name="Normal 2 2 3 2" xfId="916"/>
    <cellStyle name="Normal 2 2 4" xfId="82"/>
    <cellStyle name="Normal 2 2 4 2" xfId="332"/>
    <cellStyle name="Normal 2 2 5" xfId="333"/>
    <cellStyle name="Normal 2 20" xfId="156"/>
    <cellStyle name="Normal 2 20 2" xfId="886"/>
    <cellStyle name="Normal 2 20 3" xfId="833"/>
    <cellStyle name="Normal 2 21" xfId="162"/>
    <cellStyle name="Normal 2 22" xfId="326"/>
    <cellStyle name="Normal 2 23" xfId="55"/>
    <cellStyle name="Normal 2 23 2" xfId="969"/>
    <cellStyle name="Normal 2 24" xfId="328"/>
    <cellStyle name="Normal 2 24 2" xfId="911"/>
    <cellStyle name="Normal 2 25" xfId="438"/>
    <cellStyle name="Normal 2 3" xfId="334"/>
    <cellStyle name="Normal 2 3 2" xfId="335"/>
    <cellStyle name="Normal 2 3 2 2" xfId="757"/>
    <cellStyle name="Normal 2 3 2 3" xfId="756"/>
    <cellStyle name="Normal 2 3 3" xfId="230"/>
    <cellStyle name="Normal 2 3 4" xfId="504"/>
    <cellStyle name="Normal 2 4" xfId="294"/>
    <cellStyle name="Normal 2 4 2" xfId="443"/>
    <cellStyle name="Normal 2 4 2 2" xfId="887"/>
    <cellStyle name="Normal 2 4 3" xfId="500"/>
    <cellStyle name="Normal 2 5" xfId="336"/>
    <cellStyle name="Normal 2 5 2" xfId="889"/>
    <cellStyle name="Normal 2 5 3" xfId="888"/>
    <cellStyle name="Normal 2 6" xfId="337"/>
    <cellStyle name="Normal 2 7" xfId="338"/>
    <cellStyle name="Normal 2 8" xfId="168"/>
    <cellStyle name="Normal 2 9" xfId="36"/>
    <cellStyle name="Normal 2_allocation" xfId="444"/>
    <cellStyle name="Normal 20" xfId="316"/>
    <cellStyle name="Normal 20 2" xfId="445"/>
    <cellStyle name="Normal 20 3" xfId="970"/>
    <cellStyle name="Normal 20 4" xfId="513"/>
    <cellStyle name="Normal 21" xfId="318"/>
    <cellStyle name="Normal 21 2" xfId="446"/>
    <cellStyle name="Normal 21 3" xfId="971"/>
    <cellStyle name="Normal 21 4" xfId="890"/>
    <cellStyle name="Normal 22" xfId="192"/>
    <cellStyle name="Normal 22 2" xfId="447"/>
    <cellStyle name="Normal 22 3" xfId="972"/>
    <cellStyle name="Normal 22 4" xfId="891"/>
    <cellStyle name="Normal 23" xfId="112"/>
    <cellStyle name="Normal 23 2" xfId="116"/>
    <cellStyle name="Normal 23 2 2" xfId="448"/>
    <cellStyle name="Normal 23 3" xfId="973"/>
    <cellStyle name="Normal 24" xfId="123"/>
    <cellStyle name="Normal 24 2" xfId="449"/>
    <cellStyle name="Normal 24 3" xfId="974"/>
    <cellStyle name="Normal 24 4" xfId="892"/>
    <cellStyle name="Normal 25" xfId="128"/>
    <cellStyle name="Normal 25 2" xfId="130"/>
    <cellStyle name="Normal 25 2 2" xfId="450"/>
    <cellStyle name="Normal 26" xfId="134"/>
    <cellStyle name="Normal 26 2" xfId="910"/>
    <cellStyle name="Normal 27" xfId="140"/>
    <cellStyle name="Normal 27 2" xfId="451"/>
    <cellStyle name="Normal 28" xfId="152"/>
    <cellStyle name="Normal 28 2" xfId="155"/>
    <cellStyle name="Normal 28 2 2" xfId="452"/>
    <cellStyle name="Normal 29" xfId="377"/>
    <cellStyle name="Normal 29 2" xfId="453"/>
    <cellStyle name="Normal 3" xfId="284"/>
    <cellStyle name="Normal 3 2" xfId="339"/>
    <cellStyle name="Normal 3 2 2" xfId="340"/>
    <cellStyle name="Normal 3 2 2 2" xfId="8"/>
    <cellStyle name="Normal 3 2 2 3" xfId="758"/>
    <cellStyle name="Normal 3 2 3" xfId="251"/>
    <cellStyle name="Normal 3 2 3 2" xfId="759"/>
    <cellStyle name="Normal 3 2 4" xfId="455"/>
    <cellStyle name="Normal 3 2 5" xfId="505"/>
    <cellStyle name="Normal 3 3" xfId="341"/>
    <cellStyle name="Normal 3 3 2" xfId="760"/>
    <cellStyle name="Normal 3 3 2 2" xfId="975"/>
    <cellStyle name="Normal 3 3 3" xfId="761"/>
    <cellStyle name="Normal 3 3 4" xfId="893"/>
    <cellStyle name="Normal 3 3 5" xfId="498"/>
    <cellStyle name="Normal 3 4" xfId="342"/>
    <cellStyle name="Normal 3 4 2" xfId="10"/>
    <cellStyle name="Normal 3 4 3" xfId="834"/>
    <cellStyle name="Normal 3 5" xfId="454"/>
    <cellStyle name="Normal 3 6" xfId="762"/>
    <cellStyle name="Normal 30" xfId="495"/>
    <cellStyle name="Normal 30 2" xfId="457"/>
    <cellStyle name="Normal 31" xfId="521"/>
    <cellStyle name="Normal 31 2" xfId="458"/>
    <cellStyle name="Normal 32" xfId="139"/>
    <cellStyle name="Normal 32 2" xfId="142"/>
    <cellStyle name="Normal 32 2 2" xfId="459"/>
    <cellStyle name="Normal 33" xfId="908"/>
    <cellStyle name="Normal 33 2" xfId="460"/>
    <cellStyle name="Normal 34 2" xfId="461"/>
    <cellStyle name="Normal 35" xfId="763"/>
    <cellStyle name="Normal 35 2" xfId="462"/>
    <cellStyle name="Normal 36" xfId="764"/>
    <cellStyle name="Normal 36 2" xfId="463"/>
    <cellStyle name="Normal 365" xfId="987"/>
    <cellStyle name="Normal 37" xfId="765"/>
    <cellStyle name="Normal 37 2" xfId="464"/>
    <cellStyle name="Normal 38" xfId="766"/>
    <cellStyle name="Normal 38 2" xfId="465"/>
    <cellStyle name="Normal 39" xfId="767"/>
    <cellStyle name="Normal 39 2" xfId="466"/>
    <cellStyle name="Normal 4" xfId="343"/>
    <cellStyle name="Normal 4 10" xfId="345"/>
    <cellStyle name="Normal 4 10 2" xfId="347"/>
    <cellStyle name="Normal 4 2" xfId="348"/>
    <cellStyle name="Normal 4 2 2" xfId="349"/>
    <cellStyle name="Normal 4 2 2 2" xfId="469"/>
    <cellStyle name="Normal 4 2 2 3" xfId="768"/>
    <cellStyle name="Normal 4 2 3" xfId="468"/>
    <cellStyle name="Normal 4 2 3 2" xfId="917"/>
    <cellStyle name="Normal 4 2 5" xfId="894"/>
    <cellStyle name="Normal 4 3" xfId="350"/>
    <cellStyle name="Normal 4 3 2" xfId="351"/>
    <cellStyle name="Normal 4 3 2 2" xfId="769"/>
    <cellStyle name="Normal 4 3 3" xfId="470"/>
    <cellStyle name="Normal 4 3 3 2" xfId="895"/>
    <cellStyle name="Normal 4 4" xfId="352"/>
    <cellStyle name="Normal 4 4 2" xfId="178"/>
    <cellStyle name="Normal 4 4 2 2" xfId="896"/>
    <cellStyle name="Normal 4 5" xfId="51"/>
    <cellStyle name="Normal 4 5 2" xfId="54"/>
    <cellStyle name="Normal 4 5 2 2" xfId="976"/>
    <cellStyle name="Normal 4 5 3" xfId="770"/>
    <cellStyle name="Normal 4 6" xfId="353"/>
    <cellStyle name="Normal 4 6 2" xfId="354"/>
    <cellStyle name="Normal 4 6 3" xfId="914"/>
    <cellStyle name="Normal 4 7" xfId="355"/>
    <cellStyle name="Normal 4 7 2" xfId="356"/>
    <cellStyle name="Normal 4 8" xfId="181"/>
    <cellStyle name="Normal 4 8 2" xfId="184"/>
    <cellStyle name="Normal 4 9" xfId="71"/>
    <cellStyle name="Normal 4 9 2" xfId="77"/>
    <cellStyle name="Normal 40" xfId="771"/>
    <cellStyle name="Normal 40 2" xfId="471"/>
    <cellStyle name="Normal 41" xfId="772"/>
    <cellStyle name="Normal 41 2" xfId="472"/>
    <cellStyle name="Normal 42" xfId="773"/>
    <cellStyle name="Normal 42 2" xfId="473"/>
    <cellStyle name="Normal 43" xfId="774"/>
    <cellStyle name="Normal 43 2" xfId="474"/>
    <cellStyle name="Normal 44" xfId="775"/>
    <cellStyle name="Normal 45" xfId="776"/>
    <cellStyle name="Normal 46" xfId="777"/>
    <cellStyle name="Normal 49" xfId="357"/>
    <cellStyle name="Normal 49 2" xfId="358"/>
    <cellStyle name="Normal 5" xfId="344"/>
    <cellStyle name="Normal 5 2" xfId="346"/>
    <cellStyle name="Normal 5 2 2" xfId="359"/>
    <cellStyle name="Normal 5 2 2 2" xfId="897"/>
    <cellStyle name="Normal 5 2 3" xfId="778"/>
    <cellStyle name="Normal 5 3" xfId="18"/>
    <cellStyle name="Normal 5 3 2" xfId="360"/>
    <cellStyle name="Normal 5 3 2 2" xfId="977"/>
    <cellStyle name="Normal 5 3 3" xfId="779"/>
    <cellStyle name="Normal 5 4" xfId="780"/>
    <cellStyle name="Normal 5 4 2" xfId="918"/>
    <cellStyle name="Normal 5 5" xfId="781"/>
    <cellStyle name="Normal 51" xfId="361"/>
    <cellStyle name="Normal 51 2" xfId="197"/>
    <cellStyle name="Normal 6" xfId="362"/>
    <cellStyle name="Normal 6 2" xfId="364"/>
    <cellStyle name="Normal 6 2 2" xfId="365"/>
    <cellStyle name="Normal 6 2 3" xfId="477"/>
    <cellStyle name="Normal 6 3" xfId="17"/>
    <cellStyle name="Normal 6 3 2" xfId="42"/>
    <cellStyle name="Normal 6 3 3" xfId="782"/>
    <cellStyle name="Normal 6 4" xfId="476"/>
    <cellStyle name="Normal 6 4 2" xfId="978"/>
    <cellStyle name="Normal 6 5" xfId="920"/>
    <cellStyle name="Normal 6 6" xfId="898"/>
    <cellStyle name="Normal 6 7" xfId="508"/>
    <cellStyle name="Normal 63" xfId="478"/>
    <cellStyle name="Normal 7" xfId="366"/>
    <cellStyle name="Normal 7 2" xfId="480"/>
    <cellStyle name="Normal 7 3" xfId="900"/>
    <cellStyle name="Normal 7 4" xfId="899"/>
    <cellStyle name="Normal 7 5" xfId="507"/>
    <cellStyle name="Normal 71" xfId="481"/>
    <cellStyle name="Normal 76" xfId="323"/>
    <cellStyle name="Normal 76 2" xfId="367"/>
    <cellStyle name="Normal 8" xfId="368"/>
    <cellStyle name="Normal 8 2" xfId="226"/>
    <cellStyle name="Normal 8 2 2" xfId="369"/>
    <cellStyle name="Normal 8 2 3" xfId="483"/>
    <cellStyle name="Normal 8 3" xfId="831"/>
    <cellStyle name="Normal 8 3 2" xfId="986"/>
    <cellStyle name="Normal 8 4" xfId="901"/>
    <cellStyle name="Normal 8 5" xfId="506"/>
    <cellStyle name="Normal 87" xfId="53"/>
    <cellStyle name="Normal 87 2" xfId="370"/>
    <cellStyle name="Normal 9" xfId="371"/>
    <cellStyle name="Normal 9 2" xfId="485"/>
    <cellStyle name="Normal 9 3" xfId="511"/>
    <cellStyle name="Note 2" xfId="244"/>
    <cellStyle name="Note 2 2" xfId="247"/>
    <cellStyle name="Note 2 2 2" xfId="487"/>
    <cellStyle name="Note 2 3" xfId="486"/>
    <cellStyle name="Note 2 4" xfId="915"/>
    <cellStyle name="Note 2 5" xfId="407"/>
    <cellStyle name="Note 3" xfId="261"/>
    <cellStyle name="Note 3 2" xfId="263"/>
    <cellStyle name="Note 3 2 2" xfId="980"/>
    <cellStyle name="Note 3 3" xfId="902"/>
    <cellStyle name="Note 3 4" xfId="783"/>
    <cellStyle name="Output 2" xfId="784"/>
    <cellStyle name="Output 3" xfId="785"/>
    <cellStyle name="Output 4" xfId="786"/>
    <cellStyle name="Output 5" xfId="843"/>
    <cellStyle name="OverHead" xfId="372"/>
    <cellStyle name="OverHead 2" xfId="989"/>
    <cellStyle name="Percent" xfId="6" builtinId="5"/>
    <cellStyle name="Percent [2]" xfId="314"/>
    <cellStyle name="Percent 10" xfId="373"/>
    <cellStyle name="Percent 10 2" xfId="885"/>
    <cellStyle name="Percent 11" xfId="374"/>
    <cellStyle name="Percent 2" xfId="300"/>
    <cellStyle name="Percent 2 2" xfId="302"/>
    <cellStyle name="Percent 2 2 2" xfId="4"/>
    <cellStyle name="Percent 2 2 2 2" xfId="904"/>
    <cellStyle name="Percent 2 2 3" xfId="490"/>
    <cellStyle name="Percent 2 3" xfId="489"/>
    <cellStyle name="Percent 2 3 2" xfId="981"/>
    <cellStyle name="Percent 2 4" xfId="912"/>
    <cellStyle name="Percent 2 5" xfId="903"/>
    <cellStyle name="Percent 3" xfId="76"/>
    <cellStyle name="Percent 3 2" xfId="906"/>
    <cellStyle name="Percent 3 3" xfId="982"/>
    <cellStyle name="Percent 3 4" xfId="905"/>
    <cellStyle name="Percent 4" xfId="305"/>
    <cellStyle name="Percent 4 2" xfId="33"/>
    <cellStyle name="Percent 4 2 2" xfId="983"/>
    <cellStyle name="Percent 4 3" xfId="491"/>
    <cellStyle name="Percent 4 3 2" xfId="907"/>
    <cellStyle name="Percent 4 4" xfId="397"/>
    <cellStyle name="Percent 5" xfId="104"/>
    <cellStyle name="Percent 5 2" xfId="106"/>
    <cellStyle name="Percent 5 2 2" xfId="984"/>
    <cellStyle name="Percent 5 3" xfId="787"/>
    <cellStyle name="Percent 6" xfId="110"/>
    <cellStyle name="Percent 7" xfId="307"/>
    <cellStyle name="Percent 7 2" xfId="309"/>
    <cellStyle name="Percent 7 3" xfId="913"/>
    <cellStyle name="Percent 8" xfId="375"/>
    <cellStyle name="Percent 8 2" xfId="979"/>
    <cellStyle name="Percent 9" xfId="246"/>
    <cellStyle name="Percent 9 2" xfId="492"/>
    <cellStyle name="Percent 9 3" xfId="985"/>
    <cellStyle name="Quantity" xfId="279"/>
    <cellStyle name="s35" xfId="32"/>
    <cellStyle name="s37" xfId="25"/>
    <cellStyle name="s44" xfId="49"/>
    <cellStyle name="Standard_items_orig" xfId="410"/>
    <cellStyle name="Style 1" xfId="376"/>
    <cellStyle name="þ_x001d_ð‡_x000c_éþ÷_x000c_âþU_x0001__x001f__x000f_&quot;_x0007__x0001__x0001_" xfId="496"/>
    <cellStyle name="þ_x001d_ð‡_x000c_éþ÷_x000c_âþU_x0001__x001f__x000f_&quot;_x000f__x0001__x0001_" xfId="497"/>
    <cellStyle name="þð‡éþ÷âþU?&quot;" xfId="830"/>
    <cellStyle name="Times New Roman" xfId="81"/>
    <cellStyle name="Title 2" xfId="41"/>
    <cellStyle name="Title 2 2" xfId="788"/>
    <cellStyle name="Title 3" xfId="789"/>
    <cellStyle name="Title 4" xfId="909"/>
    <cellStyle name="Titre1" xfId="363"/>
    <cellStyle name="Total 10" xfId="790"/>
    <cellStyle name="Total 11" xfId="791"/>
    <cellStyle name="Total 12" xfId="792"/>
    <cellStyle name="Total 13" xfId="793"/>
    <cellStyle name="Total 14" xfId="794"/>
    <cellStyle name="Total 15" xfId="795"/>
    <cellStyle name="Total 16" xfId="796"/>
    <cellStyle name="Total 17" xfId="797"/>
    <cellStyle name="Total 18" xfId="798"/>
    <cellStyle name="Total 19" xfId="799"/>
    <cellStyle name="Total 2" xfId="800"/>
    <cellStyle name="Total 2 2" xfId="801"/>
    <cellStyle name="Total 20" xfId="802"/>
    <cellStyle name="Total 21" xfId="803"/>
    <cellStyle name="Total 22" xfId="804"/>
    <cellStyle name="Total 23" xfId="805"/>
    <cellStyle name="Total 24" xfId="806"/>
    <cellStyle name="Total 25" xfId="807"/>
    <cellStyle name="Total 26" xfId="808"/>
    <cellStyle name="Total 27" xfId="809"/>
    <cellStyle name="Total 28" xfId="810"/>
    <cellStyle name="Total 29" xfId="811"/>
    <cellStyle name="Total 3" xfId="812"/>
    <cellStyle name="Total 3 2" xfId="813"/>
    <cellStyle name="Total 30" xfId="814"/>
    <cellStyle name="Total 31" xfId="815"/>
    <cellStyle name="Total 32" xfId="816"/>
    <cellStyle name="Total 33" xfId="817"/>
    <cellStyle name="Total 34" xfId="818"/>
    <cellStyle name="Total 35" xfId="819"/>
    <cellStyle name="Total 36" xfId="849"/>
    <cellStyle name="Total 4" xfId="820"/>
    <cellStyle name="Total 5" xfId="821"/>
    <cellStyle name="Total 6" xfId="822"/>
    <cellStyle name="Total 7" xfId="823"/>
    <cellStyle name="Total 8" xfId="824"/>
    <cellStyle name="Total 9" xfId="825"/>
    <cellStyle name="Vide" xfId="21"/>
    <cellStyle name="Warning Text 2" xfId="826"/>
    <cellStyle name="Warning Text 3" xfId="827"/>
    <cellStyle name="Warning Text 4" xfId="828"/>
    <cellStyle name="Warning Text 5" xfId="8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146050</xdr:rowOff>
    </xdr:from>
    <xdr:to>
      <xdr:col>6</xdr:col>
      <xdr:colOff>717550</xdr:colOff>
      <xdr:row>11</xdr:row>
      <xdr:rowOff>158749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9A14952A-BA2B-4C23-A31C-6D70956AF561}"/>
            </a:ext>
          </a:extLst>
        </xdr:cNvPr>
        <xdr:cNvSpPr txBox="1"/>
      </xdr:nvSpPr>
      <xdr:spPr>
        <a:xfrm rot="10800000" flipV="1">
          <a:off x="288925" y="1479550"/>
          <a:ext cx="5305425" cy="1060449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2013-2022</a:t>
          </a:r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</a:p>
        <a:p>
          <a:pPr algn="ctr"/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(Expenditure Approach)</a:t>
          </a:r>
          <a:endParaRPr lang="en-US" sz="1800"/>
        </a:p>
      </xdr:txBody>
    </xdr:sp>
    <xdr:clientData/>
  </xdr:twoCellAnchor>
  <xdr:twoCellAnchor editAs="oneCell">
    <xdr:from>
      <xdr:col>0</xdr:col>
      <xdr:colOff>69851</xdr:colOff>
      <xdr:row>0</xdr:row>
      <xdr:rowOff>0</xdr:rowOff>
    </xdr:from>
    <xdr:to>
      <xdr:col>2</xdr:col>
      <xdr:colOff>133351</xdr:colOff>
      <xdr:row>4</xdr:row>
      <xdr:rowOff>9809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xmlns="" id="{D8EAF300-F22E-424F-8CED-9A7F3CD4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1" y="0"/>
          <a:ext cx="1009650" cy="962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tabSelected="1" workbookViewId="0">
      <selection activeCell="J14" sqref="J14"/>
    </sheetView>
  </sheetViews>
  <sheetFormatPr defaultRowHeight="14.4"/>
  <cols>
    <col min="1" max="1" width="2.109375" customWidth="1"/>
    <col min="2" max="2" width="11.44140625" customWidth="1"/>
    <col min="3" max="3" width="11.33203125" customWidth="1"/>
    <col min="4" max="4" width="13.109375" customWidth="1"/>
    <col min="5" max="5" width="21" customWidth="1"/>
    <col min="6" max="7" width="10.88671875" customWidth="1"/>
    <col min="8" max="8" width="1.33203125" customWidth="1"/>
  </cols>
  <sheetData>
    <row r="1" spans="2:7">
      <c r="B1" s="187"/>
      <c r="C1" s="187"/>
      <c r="D1" s="187"/>
      <c r="E1" s="187"/>
      <c r="F1" s="187"/>
      <c r="G1" s="187"/>
    </row>
    <row r="2" spans="2:7" ht="24.6">
      <c r="B2" s="187"/>
      <c r="C2" s="188"/>
      <c r="D2" s="188"/>
      <c r="E2" s="189" t="s">
        <v>0</v>
      </c>
      <c r="F2" s="188"/>
      <c r="G2" s="188"/>
    </row>
    <row r="3" spans="2:7" ht="21">
      <c r="B3" s="187"/>
      <c r="C3" s="187"/>
      <c r="D3" s="187"/>
      <c r="E3" s="190" t="s">
        <v>1</v>
      </c>
      <c r="F3" s="187"/>
      <c r="G3" s="187"/>
    </row>
    <row r="4" spans="2:7">
      <c r="B4" s="187"/>
      <c r="C4" s="187"/>
      <c r="D4" s="187"/>
      <c r="E4" s="187"/>
      <c r="F4" s="187"/>
      <c r="G4" s="187"/>
    </row>
    <row r="14" spans="2:7" ht="23.4">
      <c r="D14" s="232" t="s">
        <v>2</v>
      </c>
      <c r="E14" s="232"/>
    </row>
    <row r="44" spans="2:2">
      <c r="B44" s="164" t="s">
        <v>3</v>
      </c>
    </row>
    <row r="45" spans="2:2">
      <c r="B45" s="165" t="s">
        <v>4</v>
      </c>
    </row>
    <row r="46" spans="2:2">
      <c r="B46" s="191" t="s">
        <v>5</v>
      </c>
    </row>
  </sheetData>
  <mergeCells count="1">
    <mergeCell ref="D14:E14"/>
  </mergeCells>
  <hyperlinks>
    <hyperlink ref="B46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="85" zoomScaleNormal="85" workbookViewId="0">
      <selection activeCell="M23" sqref="M23"/>
    </sheetView>
  </sheetViews>
  <sheetFormatPr defaultColWidth="9" defaultRowHeight="14.4"/>
  <cols>
    <col min="1" max="1" width="11.44140625" customWidth="1"/>
    <col min="2" max="2" width="29.88671875" customWidth="1"/>
    <col min="3" max="3" width="16.88671875" customWidth="1"/>
    <col min="4" max="9" width="18" customWidth="1"/>
    <col min="10" max="10" width="18.44140625" customWidth="1"/>
    <col min="11" max="11" width="18" customWidth="1"/>
    <col min="12" max="12" width="14.44140625" customWidth="1"/>
    <col min="16" max="16" width="11.44140625" customWidth="1"/>
  </cols>
  <sheetData>
    <row r="1" spans="1:11">
      <c r="A1" t="s">
        <v>137</v>
      </c>
    </row>
    <row r="2" spans="1:11">
      <c r="A2" t="s">
        <v>138</v>
      </c>
    </row>
    <row r="3" spans="1:11">
      <c r="A3" s="2"/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</row>
    <row r="4" spans="1:11">
      <c r="A4" t="s">
        <v>139</v>
      </c>
      <c r="B4" s="32">
        <v>51.1278605460801</v>
      </c>
      <c r="C4" s="52">
        <v>53.314999999999998</v>
      </c>
      <c r="D4" s="52">
        <v>54.654000000000003</v>
      </c>
      <c r="E4" s="52">
        <v>57.902000000000001</v>
      </c>
      <c r="F4" s="52">
        <v>59.103999999999999</v>
      </c>
      <c r="G4" s="52">
        <v>61.3</v>
      </c>
      <c r="H4" s="52">
        <v>62.468226999999999</v>
      </c>
      <c r="I4" s="52">
        <v>60.07</v>
      </c>
      <c r="J4" s="52">
        <v>60.549906999999997</v>
      </c>
      <c r="K4" s="52">
        <v>73.599999999999994</v>
      </c>
    </row>
    <row r="5" spans="1:11">
      <c r="A5" t="s">
        <v>140</v>
      </c>
      <c r="B5" s="32">
        <v>52.845848009610698</v>
      </c>
      <c r="C5" s="52">
        <v>52.265000000000001</v>
      </c>
      <c r="D5" s="52">
        <v>52.616</v>
      </c>
      <c r="E5" s="52">
        <v>55.527999999999999</v>
      </c>
      <c r="F5" s="52">
        <v>61.09</v>
      </c>
      <c r="G5" s="52">
        <v>63.4</v>
      </c>
      <c r="H5" s="52">
        <v>63.44</v>
      </c>
      <c r="I5" s="52">
        <v>62.17</v>
      </c>
      <c r="J5" s="52">
        <v>62.24</v>
      </c>
      <c r="K5" s="52">
        <v>75.400000000000006</v>
      </c>
    </row>
    <row r="6" spans="1:11">
      <c r="A6" t="s">
        <v>141</v>
      </c>
      <c r="B6" s="32">
        <v>53.995498230674301</v>
      </c>
      <c r="C6" s="52">
        <v>52.837000000000003</v>
      </c>
      <c r="D6" s="52">
        <v>52.917000000000002</v>
      </c>
      <c r="E6" s="52">
        <v>58.582999999999998</v>
      </c>
      <c r="F6" s="52">
        <v>62.418999999999997</v>
      </c>
      <c r="G6" s="52">
        <v>62.5</v>
      </c>
      <c r="H6" s="52">
        <v>64.58</v>
      </c>
      <c r="I6" s="52">
        <v>64.72</v>
      </c>
      <c r="J6" s="52">
        <v>62.34</v>
      </c>
      <c r="K6" s="52">
        <v>74.2</v>
      </c>
    </row>
    <row r="7" spans="1:11">
      <c r="A7" t="s">
        <v>142</v>
      </c>
      <c r="B7" s="32">
        <v>53.730793213634797</v>
      </c>
      <c r="C7" s="52">
        <v>55.741</v>
      </c>
      <c r="D7" s="52">
        <v>55.783999999999999</v>
      </c>
      <c r="E7" s="52">
        <v>60.48</v>
      </c>
      <c r="F7" s="52">
        <v>62.113</v>
      </c>
      <c r="G7" s="52">
        <v>62.2</v>
      </c>
      <c r="H7" s="52">
        <v>64.48</v>
      </c>
      <c r="I7" s="52">
        <v>63.95</v>
      </c>
      <c r="J7" s="52">
        <v>63.06</v>
      </c>
      <c r="K7" s="52">
        <v>76.400000000000006</v>
      </c>
    </row>
    <row r="8" spans="1:11">
      <c r="B8" s="2">
        <v>211.7</v>
      </c>
      <c r="C8" s="2">
        <v>214.15799999999999</v>
      </c>
      <c r="D8" s="2">
        <v>215.971</v>
      </c>
      <c r="E8" s="2">
        <v>232.49299999999999</v>
      </c>
      <c r="F8" s="2">
        <v>244.726</v>
      </c>
      <c r="G8" s="2">
        <v>249.4</v>
      </c>
      <c r="H8" s="56">
        <v>254.96822700000001</v>
      </c>
      <c r="I8" s="56">
        <v>250.91</v>
      </c>
      <c r="J8" s="56">
        <v>248.18990700000001</v>
      </c>
      <c r="K8" s="56">
        <v>299.60000000000002</v>
      </c>
    </row>
    <row r="9" spans="1:11">
      <c r="C9" s="33">
        <f>C8/B8-1</f>
        <v>1.1610769957486999E-2</v>
      </c>
      <c r="D9" s="33">
        <f t="shared" ref="D9:K9" si="0">D8/C8-1</f>
        <v>8.4657122311564414E-3</v>
      </c>
      <c r="E9" s="33">
        <f t="shared" si="0"/>
        <v>7.650101170990542E-2</v>
      </c>
      <c r="F9" s="33">
        <f t="shared" si="0"/>
        <v>5.2616637920281484E-2</v>
      </c>
      <c r="G9" s="33">
        <f t="shared" si="0"/>
        <v>1.9098910618405851E-2</v>
      </c>
      <c r="H9" s="33"/>
      <c r="I9" s="33">
        <f t="shared" si="0"/>
        <v>-1.5916598894496814E-2</v>
      </c>
      <c r="J9" s="33">
        <f t="shared" si="0"/>
        <v>-1.084091108365548E-2</v>
      </c>
      <c r="K9" s="33">
        <f t="shared" si="0"/>
        <v>0.20714014369649614</v>
      </c>
    </row>
    <row r="10" spans="1:11">
      <c r="A10" t="s">
        <v>143</v>
      </c>
    </row>
    <row r="12" spans="1:11">
      <c r="A12" t="s">
        <v>144</v>
      </c>
    </row>
    <row r="13" spans="1:11">
      <c r="B13" t="s">
        <v>145</v>
      </c>
    </row>
    <row r="14" spans="1:11">
      <c r="B14">
        <v>2006</v>
      </c>
      <c r="C14">
        <v>2007</v>
      </c>
      <c r="D14">
        <v>2008</v>
      </c>
      <c r="E14">
        <v>2009</v>
      </c>
      <c r="F14">
        <v>2010</v>
      </c>
      <c r="G14">
        <v>2011</v>
      </c>
      <c r="H14">
        <v>2012</v>
      </c>
      <c r="I14">
        <v>2013</v>
      </c>
      <c r="J14">
        <v>2014</v>
      </c>
      <c r="K14">
        <v>2015</v>
      </c>
    </row>
    <row r="15" spans="1:11">
      <c r="A15" t="s">
        <v>139</v>
      </c>
      <c r="B15" s="57">
        <v>2236422000</v>
      </c>
      <c r="C15" s="57">
        <v>2053687000</v>
      </c>
      <c r="D15" s="57">
        <v>1972119326</v>
      </c>
      <c r="E15" s="57">
        <v>2274637482</v>
      </c>
      <c r="F15" s="57">
        <v>2588188224</v>
      </c>
      <c r="G15" s="57">
        <v>2445765659</v>
      </c>
      <c r="H15" s="57">
        <v>2780745468</v>
      </c>
      <c r="I15" s="57">
        <v>3108026380</v>
      </c>
      <c r="J15" s="66">
        <v>3383080680</v>
      </c>
      <c r="K15">
        <v>2745055950</v>
      </c>
    </row>
    <row r="16" spans="1:11">
      <c r="A16" t="s">
        <v>140</v>
      </c>
      <c r="B16" s="57">
        <v>2214993000</v>
      </c>
      <c r="C16" s="57">
        <v>1612228116</v>
      </c>
      <c r="D16" s="57">
        <v>2084960111</v>
      </c>
      <c r="E16" s="57">
        <v>2252102818</v>
      </c>
      <c r="F16" s="57">
        <v>2682696244</v>
      </c>
      <c r="G16" s="57">
        <v>2510035558</v>
      </c>
      <c r="H16" s="57">
        <v>2762488817</v>
      </c>
      <c r="I16" s="57">
        <v>3170559060</v>
      </c>
      <c r="J16" s="66">
        <v>3317357420</v>
      </c>
      <c r="K16">
        <v>2905342450</v>
      </c>
    </row>
    <row r="17" spans="1:11">
      <c r="A17" t="s">
        <v>141</v>
      </c>
      <c r="B17" s="57">
        <v>2033089000</v>
      </c>
      <c r="C17" s="57">
        <v>1495829151</v>
      </c>
      <c r="D17" s="57">
        <v>1945668851</v>
      </c>
      <c r="E17" s="57">
        <v>2028415474</v>
      </c>
      <c r="F17" s="57">
        <v>2416310632</v>
      </c>
      <c r="G17" s="57">
        <v>2366216143</v>
      </c>
      <c r="H17" s="57">
        <v>2597088210</v>
      </c>
      <c r="I17" s="57">
        <v>3168885000</v>
      </c>
      <c r="J17" s="66">
        <v>3161068520</v>
      </c>
      <c r="K17">
        <v>2776104760</v>
      </c>
    </row>
    <row r="18" spans="1:11">
      <c r="A18" t="s">
        <v>142</v>
      </c>
      <c r="B18" s="57">
        <v>1944461000</v>
      </c>
      <c r="C18" s="57">
        <v>1816379023</v>
      </c>
      <c r="D18" s="57">
        <v>2330770308</v>
      </c>
      <c r="E18" s="57">
        <v>2403740535</v>
      </c>
      <c r="F18" s="57">
        <v>2370526327</v>
      </c>
      <c r="G18" s="57">
        <v>2654274337</v>
      </c>
      <c r="H18" s="57">
        <v>2941524290</v>
      </c>
      <c r="I18" s="57">
        <v>3419829460</v>
      </c>
      <c r="J18" s="66">
        <v>3040507060</v>
      </c>
      <c r="K18" s="67">
        <v>3162539110</v>
      </c>
    </row>
    <row r="19" spans="1:11">
      <c r="A19" t="s">
        <v>146</v>
      </c>
      <c r="B19" s="57">
        <v>8428965000</v>
      </c>
      <c r="C19" s="57">
        <v>6978123290</v>
      </c>
      <c r="D19" s="57">
        <v>8333518596</v>
      </c>
      <c r="E19" s="57">
        <v>8958896309</v>
      </c>
      <c r="F19" s="57">
        <v>10057721427</v>
      </c>
      <c r="G19" s="57">
        <v>9976291697</v>
      </c>
      <c r="H19" s="57">
        <v>11081846785</v>
      </c>
      <c r="I19" s="57">
        <v>12867299900</v>
      </c>
      <c r="J19" s="57">
        <v>12902013680</v>
      </c>
      <c r="K19" s="57">
        <v>11589042270</v>
      </c>
    </row>
    <row r="20" spans="1:11">
      <c r="C20" s="33">
        <f>C19/B19-1</f>
        <v>-0.17212572480725685</v>
      </c>
      <c r="D20" s="33">
        <f t="shared" ref="D20:K20" si="1">D19/C19-1</f>
        <v>0.19423493246993062</v>
      </c>
      <c r="E20" s="33">
        <f t="shared" si="1"/>
        <v>7.5043657225433602E-2</v>
      </c>
      <c r="F20" s="33">
        <f t="shared" si="1"/>
        <v>0.12265184014867248</v>
      </c>
      <c r="G20" s="33">
        <f t="shared" si="1"/>
        <v>-8.0962403453929133E-3</v>
      </c>
      <c r="H20" s="33">
        <f t="shared" si="1"/>
        <v>0.11081824004128249</v>
      </c>
      <c r="I20" s="33">
        <f t="shared" si="1"/>
        <v>0.16111512364678493</v>
      </c>
      <c r="J20" s="33">
        <f t="shared" si="1"/>
        <v>2.697829402421803E-3</v>
      </c>
      <c r="K20" s="33">
        <f t="shared" si="1"/>
        <v>-0.10176484404409658</v>
      </c>
    </row>
    <row r="21" spans="1:11">
      <c r="A21" t="s">
        <v>147</v>
      </c>
    </row>
    <row r="24" spans="1:11">
      <c r="A24" t="s">
        <v>148</v>
      </c>
    </row>
    <row r="25" spans="1:11">
      <c r="A25" s="35" t="s">
        <v>149</v>
      </c>
    </row>
    <row r="26" spans="1:11">
      <c r="B26" s="36">
        <v>2006</v>
      </c>
      <c r="C26" s="36">
        <v>2007</v>
      </c>
      <c r="D26" s="36">
        <v>2008</v>
      </c>
      <c r="E26" s="36">
        <v>2009</v>
      </c>
      <c r="F26" s="36"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</row>
    <row r="27" spans="1:11">
      <c r="A27" s="37" t="s">
        <v>139</v>
      </c>
      <c r="C27" s="58">
        <v>50012.333333333299</v>
      </c>
      <c r="D27" s="59">
        <v>51551</v>
      </c>
      <c r="E27" s="35">
        <v>63295.333333333299</v>
      </c>
      <c r="F27" s="35">
        <v>72995</v>
      </c>
      <c r="G27" s="60">
        <v>79088.666666666701</v>
      </c>
      <c r="H27" s="60">
        <v>85853.333333333299</v>
      </c>
      <c r="I27" s="35">
        <v>99105</v>
      </c>
      <c r="J27" s="68">
        <v>92331.666666666701</v>
      </c>
      <c r="K27" s="68">
        <v>92430</v>
      </c>
    </row>
    <row r="28" spans="1:11">
      <c r="A28" s="37" t="s">
        <v>140</v>
      </c>
      <c r="C28" s="35">
        <v>52317</v>
      </c>
      <c r="D28" s="35">
        <v>52128.333333333299</v>
      </c>
      <c r="E28" s="35">
        <v>65223.666666666701</v>
      </c>
      <c r="F28" s="35">
        <v>73210</v>
      </c>
      <c r="G28" s="60">
        <v>77246.666666666701</v>
      </c>
      <c r="H28" s="60">
        <v>88836</v>
      </c>
      <c r="I28" s="35">
        <v>99556</v>
      </c>
      <c r="J28" s="68">
        <v>92415</v>
      </c>
      <c r="K28" s="68">
        <v>93602.333333333299</v>
      </c>
    </row>
    <row r="29" spans="1:11">
      <c r="A29" s="37" t="s">
        <v>141</v>
      </c>
      <c r="C29" s="35">
        <v>52751.333333333299</v>
      </c>
      <c r="D29" s="35">
        <v>57410</v>
      </c>
      <c r="E29" s="35">
        <v>66721.666666666701</v>
      </c>
      <c r="F29" s="35">
        <v>75097</v>
      </c>
      <c r="G29" s="60">
        <v>80001.666666666701</v>
      </c>
      <c r="H29" s="60">
        <v>88275.333333333299</v>
      </c>
      <c r="I29" s="35">
        <v>93700</v>
      </c>
      <c r="J29" s="68">
        <v>90966.666666666701</v>
      </c>
      <c r="K29" s="68">
        <v>90980.666666666701</v>
      </c>
    </row>
    <row r="30" spans="1:11">
      <c r="A30" s="37" t="s">
        <v>142</v>
      </c>
      <c r="C30" s="35">
        <v>52432.666666666701</v>
      </c>
      <c r="D30" s="35">
        <v>60676.333333333299</v>
      </c>
      <c r="E30" s="35">
        <v>70051.666666666701</v>
      </c>
      <c r="F30" s="35">
        <v>76718</v>
      </c>
      <c r="G30" s="60">
        <v>84862</v>
      </c>
      <c r="H30" s="60">
        <v>93391.666666666701</v>
      </c>
      <c r="I30" s="35">
        <v>91713</v>
      </c>
      <c r="J30" s="68">
        <v>85694</v>
      </c>
      <c r="K30" s="68">
        <v>90266.222222222204</v>
      </c>
    </row>
    <row r="31" spans="1:11">
      <c r="A31" s="38" t="s">
        <v>146</v>
      </c>
      <c r="C31" s="61">
        <f>SUM(C27:C30)</f>
        <v>207513.33333333331</v>
      </c>
      <c r="D31" s="61">
        <f t="shared" ref="D31:J31" si="2">SUM(D27:D30)</f>
        <v>221765.66666666663</v>
      </c>
      <c r="E31" s="61">
        <f t="shared" si="2"/>
        <v>265292.33333333337</v>
      </c>
      <c r="F31" s="61">
        <f t="shared" si="2"/>
        <v>298020</v>
      </c>
      <c r="G31" s="61">
        <f t="shared" si="2"/>
        <v>321199.00000000012</v>
      </c>
      <c r="H31" s="61">
        <f t="shared" si="2"/>
        <v>356356.33333333331</v>
      </c>
      <c r="I31" s="61">
        <f t="shared" si="2"/>
        <v>384074</v>
      </c>
      <c r="J31" s="61">
        <f t="shared" si="2"/>
        <v>361407.33333333337</v>
      </c>
      <c r="K31" s="61">
        <v>367279.22222222202</v>
      </c>
    </row>
    <row r="32" spans="1:11">
      <c r="D32" s="33">
        <f t="shared" ref="D32:K32" si="3">D31/C31-1</f>
        <v>6.8681530504064003E-2</v>
      </c>
      <c r="E32" s="33">
        <f t="shared" si="3"/>
        <v>0.19627324337852148</v>
      </c>
      <c r="F32" s="33">
        <f t="shared" si="3"/>
        <v>0.12336453999801456</v>
      </c>
      <c r="G32" s="33">
        <f t="shared" si="3"/>
        <v>7.7776659284612082E-2</v>
      </c>
      <c r="H32" s="33">
        <f t="shared" si="3"/>
        <v>0.10945654666836813</v>
      </c>
      <c r="I32" s="33">
        <f t="shared" si="3"/>
        <v>7.7780760643139102E-2</v>
      </c>
      <c r="J32" s="33">
        <f t="shared" si="3"/>
        <v>-5.9016404824764557E-2</v>
      </c>
      <c r="K32" s="33">
        <f t="shared" si="3"/>
        <v>1.6247287609609362E-2</v>
      </c>
    </row>
    <row r="33" spans="1:11">
      <c r="A33" s="37" t="s">
        <v>150</v>
      </c>
    </row>
    <row r="35" spans="1:11">
      <c r="A35" t="s">
        <v>151</v>
      </c>
    </row>
    <row r="36" spans="1:11">
      <c r="A36" t="s">
        <v>152</v>
      </c>
    </row>
    <row r="37" spans="1:11">
      <c r="B37">
        <v>2006</v>
      </c>
      <c r="C37">
        <v>2007</v>
      </c>
      <c r="D37">
        <v>2008</v>
      </c>
      <c r="E37">
        <v>2009</v>
      </c>
      <c r="F37">
        <v>2010</v>
      </c>
      <c r="G37">
        <v>2011</v>
      </c>
      <c r="H37">
        <v>2012</v>
      </c>
      <c r="I37">
        <v>2013</v>
      </c>
      <c r="J37">
        <v>2014</v>
      </c>
      <c r="K37">
        <v>2015</v>
      </c>
    </row>
    <row r="38" spans="1:11">
      <c r="A38" t="s">
        <v>153</v>
      </c>
      <c r="B38" s="62">
        <v>774142136.84111094</v>
      </c>
      <c r="C38" s="62">
        <v>1090431485.3900001</v>
      </c>
      <c r="D38" s="62">
        <v>2371602368.5900002</v>
      </c>
      <c r="E38" s="62">
        <v>3142672616.9133301</v>
      </c>
      <c r="F38" s="62">
        <v>4325188328.2178898</v>
      </c>
      <c r="G38" s="62">
        <v>4727573894.5166597</v>
      </c>
      <c r="H38" s="62">
        <v>6033190324.4507504</v>
      </c>
      <c r="I38" s="62">
        <v>8157502319.4082899</v>
      </c>
      <c r="J38" s="62">
        <v>8537410063.1592398</v>
      </c>
      <c r="K38" s="62">
        <v>10906218495.030001</v>
      </c>
    </row>
    <row r="39" spans="1:11">
      <c r="A39" t="s">
        <v>154</v>
      </c>
      <c r="B39" s="62">
        <v>710144368.08666599</v>
      </c>
      <c r="C39" s="62">
        <v>1258089302.96</v>
      </c>
      <c r="D39" s="62">
        <v>2817561313.4633298</v>
      </c>
      <c r="E39" s="62">
        <v>3262348325.1666698</v>
      </c>
      <c r="F39" s="62">
        <v>3885745437.5885</v>
      </c>
      <c r="G39" s="62">
        <v>4968336626.1349897</v>
      </c>
      <c r="H39" s="62">
        <v>6619773035.7467899</v>
      </c>
      <c r="I39" s="62">
        <v>8526721787.3159103</v>
      </c>
      <c r="J39" s="62">
        <v>8678610880.9875698</v>
      </c>
      <c r="K39" s="69">
        <v>10683128037.0947</v>
      </c>
    </row>
    <row r="40" spans="1:11">
      <c r="A40" t="s">
        <v>155</v>
      </c>
      <c r="B40" s="62">
        <v>825937327.07666695</v>
      </c>
      <c r="C40" s="62">
        <v>1421004403.3499999</v>
      </c>
      <c r="D40" s="62">
        <v>3313922338.4099998</v>
      </c>
      <c r="E40" s="62">
        <v>3424150394.8699999</v>
      </c>
      <c r="F40" s="62">
        <v>4153270305.5427999</v>
      </c>
      <c r="G40" s="62">
        <v>5077157167.2650204</v>
      </c>
      <c r="H40" s="62">
        <v>6805113183.7944603</v>
      </c>
      <c r="I40" s="62">
        <v>8555113732.6446304</v>
      </c>
      <c r="J40" s="70">
        <v>9768134846.8588905</v>
      </c>
      <c r="K40" s="69">
        <v>11146824135.7029</v>
      </c>
    </row>
    <row r="41" spans="1:11">
      <c r="A41" t="s">
        <v>156</v>
      </c>
      <c r="B41" s="62">
        <v>922675882.22000003</v>
      </c>
      <c r="C41" s="62">
        <v>1610630382.75</v>
      </c>
      <c r="D41" s="62">
        <v>3282223684.0900002</v>
      </c>
      <c r="E41" s="62">
        <v>4004545785.2435398</v>
      </c>
      <c r="F41" s="62">
        <v>4461273027.9699802</v>
      </c>
      <c r="G41" s="62">
        <v>3912185221.2393498</v>
      </c>
      <c r="H41" s="62">
        <v>8040133340.3259697</v>
      </c>
      <c r="I41" s="62">
        <v>8943679947.5043793</v>
      </c>
      <c r="J41" s="71">
        <v>10379981268.072201</v>
      </c>
      <c r="K41" s="69">
        <v>12049767727.883499</v>
      </c>
    </row>
    <row r="42" spans="1:11">
      <c r="A42" t="s">
        <v>146</v>
      </c>
      <c r="B42" s="63">
        <f>SUM(B38:B41)</f>
        <v>3232899714.2244434</v>
      </c>
      <c r="C42" s="63">
        <f t="shared" ref="C42:K42" si="4">SUM(C38:C41)</f>
        <v>5380155574.4500008</v>
      </c>
      <c r="D42" s="63">
        <f t="shared" si="4"/>
        <v>11785309704.553329</v>
      </c>
      <c r="E42" s="63">
        <f t="shared" si="4"/>
        <v>13833717122.193541</v>
      </c>
      <c r="F42" s="63">
        <f t="shared" si="4"/>
        <v>16825477099.31917</v>
      </c>
      <c r="G42" s="63">
        <f t="shared" si="4"/>
        <v>18685252909.156021</v>
      </c>
      <c r="H42" s="63">
        <f t="shared" si="4"/>
        <v>27498209884.31797</v>
      </c>
      <c r="I42" s="63">
        <f t="shared" si="4"/>
        <v>34183017786.873211</v>
      </c>
      <c r="J42" s="63">
        <f t="shared" si="4"/>
        <v>37364137059.077896</v>
      </c>
      <c r="K42" s="63">
        <f t="shared" si="4"/>
        <v>44785938395.711105</v>
      </c>
    </row>
    <row r="43" spans="1:11">
      <c r="C43" s="33">
        <f t="shared" ref="C43:K43" si="5">C42/B42-1</f>
        <v>0.66418882428608628</v>
      </c>
      <c r="D43" s="33">
        <f t="shared" si="5"/>
        <v>1.1905146684830039</v>
      </c>
      <c r="E43" s="33">
        <f t="shared" si="5"/>
        <v>0.17381023231394543</v>
      </c>
      <c r="F43" s="33">
        <f t="shared" si="5"/>
        <v>0.21626580554592412</v>
      </c>
      <c r="G43" s="33">
        <f t="shared" si="5"/>
        <v>0.1105333179474659</v>
      </c>
      <c r="H43" s="33">
        <f t="shared" si="5"/>
        <v>0.47165307411191004</v>
      </c>
      <c r="I43" s="33">
        <f t="shared" si="5"/>
        <v>0.24309974833552839</v>
      </c>
      <c r="J43" s="33">
        <f t="shared" si="5"/>
        <v>9.3061393585509578E-2</v>
      </c>
      <c r="K43" s="33">
        <f t="shared" si="5"/>
        <v>0.19863435692087061</v>
      </c>
    </row>
    <row r="44" spans="1:11">
      <c r="A44" t="s">
        <v>157</v>
      </c>
    </row>
    <row r="46" spans="1:11">
      <c r="A46" s="2" t="s">
        <v>158</v>
      </c>
    </row>
    <row r="47" spans="1:11">
      <c r="A47" s="2" t="s">
        <v>159</v>
      </c>
    </row>
    <row r="48" spans="1:11">
      <c r="B48">
        <v>2006</v>
      </c>
      <c r="C48">
        <v>2007</v>
      </c>
      <c r="D48">
        <v>2008</v>
      </c>
      <c r="E48">
        <v>2009</v>
      </c>
      <c r="F48">
        <v>2010</v>
      </c>
      <c r="G48">
        <v>2011</v>
      </c>
      <c r="H48">
        <v>2012</v>
      </c>
      <c r="I48">
        <v>2013</v>
      </c>
      <c r="J48">
        <v>2014</v>
      </c>
      <c r="K48">
        <v>2015</v>
      </c>
    </row>
    <row r="49" spans="1:12">
      <c r="A49" t="s">
        <v>153</v>
      </c>
      <c r="B49" s="64">
        <v>21052.2683817256</v>
      </c>
      <c r="C49" s="64">
        <v>28220.534516700802</v>
      </c>
      <c r="D49" s="64">
        <v>38869.896652596202</v>
      </c>
      <c r="E49" s="64">
        <v>210857.76213459199</v>
      </c>
      <c r="F49" s="64">
        <v>666143.88544276694</v>
      </c>
      <c r="G49" s="64">
        <v>745221.01930975204</v>
      </c>
      <c r="H49" s="64">
        <v>590174.976480162</v>
      </c>
      <c r="I49" s="64">
        <v>887565.07102018595</v>
      </c>
      <c r="J49" s="64">
        <v>822546.01054139202</v>
      </c>
      <c r="K49" s="64">
        <v>765899.03146190895</v>
      </c>
    </row>
    <row r="50" spans="1:12">
      <c r="A50" t="s">
        <v>154</v>
      </c>
      <c r="B50" s="64">
        <v>235895.869393965</v>
      </c>
      <c r="C50" s="64">
        <v>8873.7878868786593</v>
      </c>
      <c r="D50" s="64">
        <v>27575.833409290201</v>
      </c>
      <c r="E50" s="64">
        <v>322828.61875639798</v>
      </c>
      <c r="F50" s="64">
        <v>482384.233837687</v>
      </c>
      <c r="G50" s="64">
        <v>687411.75637139101</v>
      </c>
      <c r="H50" s="64">
        <v>617877.32775349403</v>
      </c>
      <c r="I50" s="64">
        <v>777385.809420067</v>
      </c>
      <c r="J50" s="64">
        <v>662277.34060974303</v>
      </c>
      <c r="K50" s="64">
        <v>659929.14759987604</v>
      </c>
    </row>
    <row r="51" spans="1:12">
      <c r="A51" t="s">
        <v>155</v>
      </c>
      <c r="B51" s="64">
        <v>12588.635492468</v>
      </c>
      <c r="C51" s="64">
        <v>18139.716409790701</v>
      </c>
      <c r="D51" s="64">
        <v>36364.627414296898</v>
      </c>
      <c r="E51" s="64">
        <v>308261.69694293098</v>
      </c>
      <c r="F51" s="64">
        <v>679467.53914048895</v>
      </c>
      <c r="G51" s="64">
        <v>643524.14708982198</v>
      </c>
      <c r="H51" s="64">
        <v>593717.18752760906</v>
      </c>
      <c r="I51" s="64">
        <v>598747.16351395997</v>
      </c>
      <c r="J51" s="64">
        <v>831318.19321183697</v>
      </c>
      <c r="K51" s="64">
        <v>572406.66882486397</v>
      </c>
    </row>
    <row r="52" spans="1:12">
      <c r="A52" t="s">
        <v>156</v>
      </c>
      <c r="B52" s="64">
        <v>19205.8852227348</v>
      </c>
      <c r="C52" s="64">
        <v>24830.885046847699</v>
      </c>
      <c r="D52" s="64">
        <v>34075.9548638099</v>
      </c>
      <c r="E52" s="64">
        <v>249475.19225684</v>
      </c>
      <c r="F52" s="64">
        <v>547751.25041968899</v>
      </c>
      <c r="G52" s="64">
        <v>601915.68007159606</v>
      </c>
      <c r="H52" s="64">
        <v>620600.799112131</v>
      </c>
      <c r="I52" s="64">
        <v>689633.67188721499</v>
      </c>
      <c r="J52" s="64">
        <v>719389.40194060397</v>
      </c>
      <c r="K52" s="64">
        <v>650914.21891511604</v>
      </c>
    </row>
    <row r="53" spans="1:12">
      <c r="A53" t="s">
        <v>146</v>
      </c>
      <c r="B53" s="65">
        <v>288742.65849089401</v>
      </c>
      <c r="C53" s="65">
        <v>80064.923860217896</v>
      </c>
      <c r="D53" s="65">
        <v>136886.31233999299</v>
      </c>
      <c r="E53" s="65">
        <v>1091423.27009076</v>
      </c>
      <c r="F53" s="65">
        <v>2375746.9088406302</v>
      </c>
      <c r="G53" s="65">
        <v>2678072.60284256</v>
      </c>
      <c r="H53" s="65">
        <v>2422370.2908733902</v>
      </c>
      <c r="I53" s="65">
        <v>2953331.7158414298</v>
      </c>
      <c r="J53" s="65">
        <v>3035530.94630358</v>
      </c>
      <c r="K53" s="65">
        <v>2649149.0668017701</v>
      </c>
    </row>
    <row r="54" spans="1:12">
      <c r="C54" s="33">
        <f t="shared" ref="C54:K54" si="6">C53/B53-1</f>
        <v>-0.72271182831565262</v>
      </c>
      <c r="D54" s="33">
        <f t="shared" si="6"/>
        <v>0.7096914071757221</v>
      </c>
      <c r="E54" s="33">
        <f t="shared" si="6"/>
        <v>6.9732096762160163</v>
      </c>
      <c r="F54" s="33">
        <f t="shared" si="6"/>
        <v>1.1767420339526655</v>
      </c>
      <c r="G54" s="33">
        <f t="shared" si="6"/>
        <v>0.12725500888874786</v>
      </c>
      <c r="H54" s="33">
        <f t="shared" si="6"/>
        <v>-9.5479977539728478E-2</v>
      </c>
      <c r="I54" s="33">
        <f t="shared" si="6"/>
        <v>0.21919085903939184</v>
      </c>
      <c r="J54" s="33">
        <f t="shared" si="6"/>
        <v>2.7832711788262854E-2</v>
      </c>
      <c r="K54" s="33">
        <f t="shared" si="6"/>
        <v>-0.1272864241335816</v>
      </c>
    </row>
    <row r="55" spans="1:12">
      <c r="A55" t="s">
        <v>160</v>
      </c>
    </row>
    <row r="57" spans="1:12">
      <c r="A57" s="2" t="s">
        <v>131</v>
      </c>
    </row>
    <row r="58" spans="1:12">
      <c r="A58" t="s">
        <v>161</v>
      </c>
    </row>
    <row r="59" spans="1:12">
      <c r="B59">
        <v>2006</v>
      </c>
      <c r="C59">
        <v>2007</v>
      </c>
      <c r="D59">
        <v>2008</v>
      </c>
      <c r="E59">
        <v>2009</v>
      </c>
      <c r="F59">
        <v>2010</v>
      </c>
      <c r="G59">
        <v>2011</v>
      </c>
      <c r="H59">
        <v>2012</v>
      </c>
      <c r="I59">
        <v>2013</v>
      </c>
      <c r="J59">
        <v>2014</v>
      </c>
      <c r="K59">
        <v>2015</v>
      </c>
    </row>
    <row r="60" spans="1:12">
      <c r="A60" t="s">
        <v>162</v>
      </c>
      <c r="B60" s="32">
        <v>4957005</v>
      </c>
      <c r="C60" s="32">
        <v>5272757.75</v>
      </c>
      <c r="D60" s="32">
        <v>5773001</v>
      </c>
      <c r="E60" s="32">
        <v>6349398.5</v>
      </c>
      <c r="F60" s="32">
        <v>6548467.25</v>
      </c>
      <c r="G60" s="32">
        <v>6611354.75</v>
      </c>
      <c r="H60" s="32">
        <v>6839898.5</v>
      </c>
      <c r="I60" s="32">
        <v>7227856.5</v>
      </c>
      <c r="J60" s="32">
        <v>8065083</v>
      </c>
      <c r="K60" s="32">
        <v>8644202.4953024201</v>
      </c>
    </row>
    <row r="61" spans="1:12">
      <c r="B61" s="32"/>
      <c r="C61" s="39">
        <f>C60/B60-1</f>
        <v>6.3698291609550539E-2</v>
      </c>
      <c r="D61" s="39">
        <f t="shared" ref="D61:K61" si="7">D60/C60-1</f>
        <v>9.4873171444297855E-2</v>
      </c>
      <c r="E61" s="39">
        <f t="shared" si="7"/>
        <v>9.9843651508115139E-2</v>
      </c>
      <c r="F61" s="39">
        <f t="shared" si="7"/>
        <v>3.1352379284431464E-2</v>
      </c>
      <c r="G61" s="39">
        <f t="shared" si="7"/>
        <v>9.6033923052756265E-3</v>
      </c>
      <c r="H61" s="39">
        <f t="shared" si="7"/>
        <v>3.456836891107673E-2</v>
      </c>
      <c r="I61" s="39">
        <f t="shared" si="7"/>
        <v>5.6719847524053124E-2</v>
      </c>
      <c r="J61" s="39">
        <f t="shared" si="7"/>
        <v>0.11583330410613435</v>
      </c>
      <c r="K61" s="39">
        <f t="shared" si="7"/>
        <v>7.1805770046311945E-2</v>
      </c>
      <c r="L61" s="39"/>
    </row>
    <row r="62" spans="1:12">
      <c r="A62" t="s">
        <v>163</v>
      </c>
      <c r="B62" s="32">
        <v>378850.75</v>
      </c>
      <c r="C62" s="32">
        <v>430205.75</v>
      </c>
      <c r="D62" s="32">
        <v>487204.5</v>
      </c>
      <c r="E62" s="32">
        <v>515154.5</v>
      </c>
      <c r="F62" s="32">
        <v>573830</v>
      </c>
      <c r="G62" s="32">
        <v>651096.25</v>
      </c>
      <c r="H62" s="32">
        <v>805135.75</v>
      </c>
      <c r="I62" s="32">
        <v>842874</v>
      </c>
      <c r="J62" s="32">
        <v>902207.75</v>
      </c>
      <c r="K62" s="32">
        <v>904252.27819161001</v>
      </c>
    </row>
    <row r="63" spans="1:12">
      <c r="B63" s="32"/>
      <c r="C63" s="39">
        <f>C62/B62-1</f>
        <v>0.13555470063078934</v>
      </c>
      <c r="D63" s="39">
        <f t="shared" ref="D63" si="8">D62/C62-1</f>
        <v>0.1324918367548551</v>
      </c>
      <c r="E63" s="39">
        <f t="shared" ref="E63" si="9">E62/D62-1</f>
        <v>5.7368107232178778E-2</v>
      </c>
      <c r="F63" s="39">
        <f t="shared" ref="F63" si="10">F62/E62-1</f>
        <v>0.11389884005672091</v>
      </c>
      <c r="G63" s="39">
        <f t="shared" ref="G63" si="11">G62/F62-1</f>
        <v>0.1346500705783944</v>
      </c>
      <c r="H63" s="39">
        <f t="shared" ref="H63" si="12">H62/G62-1</f>
        <v>0.23658483672728869</v>
      </c>
      <c r="I63" s="39">
        <f t="shared" ref="I63" si="13">I62/H62-1</f>
        <v>4.6871909488555241E-2</v>
      </c>
      <c r="J63" s="39">
        <f t="shared" ref="J63" si="14">J62/I62-1</f>
        <v>7.0394566684937487E-2</v>
      </c>
      <c r="K63" s="39">
        <f t="shared" ref="K63" si="15">K62/J62-1</f>
        <v>2.2661390257510128E-3</v>
      </c>
      <c r="L63" s="39"/>
    </row>
    <row r="64" spans="1:12">
      <c r="A64" t="s">
        <v>164</v>
      </c>
      <c r="B64" s="32">
        <v>112412</v>
      </c>
      <c r="C64" s="32">
        <v>148472</v>
      </c>
      <c r="D64" s="32">
        <v>163859.25</v>
      </c>
      <c r="E64" s="32">
        <v>177555.75</v>
      </c>
      <c r="F64" s="32">
        <v>201875</v>
      </c>
      <c r="G64" s="32">
        <v>215082</v>
      </c>
      <c r="H64" s="32">
        <v>236300.75</v>
      </c>
      <c r="I64" s="32">
        <v>260751.25</v>
      </c>
      <c r="J64" s="32">
        <v>279614.29249999998</v>
      </c>
      <c r="K64" s="32">
        <v>287931.27212795598</v>
      </c>
    </row>
    <row r="65" spans="1:12">
      <c r="C65" s="39">
        <f>C64/B64-1</f>
        <v>0.32078425790840837</v>
      </c>
      <c r="D65" s="39">
        <f t="shared" ref="D65" si="16">D64/C64-1</f>
        <v>0.10363738617382401</v>
      </c>
      <c r="E65" s="39">
        <f t="shared" ref="E65" si="17">E64/D64-1</f>
        <v>8.3586980899766017E-2</v>
      </c>
      <c r="F65" s="39">
        <f t="shared" ref="F65" si="18">F64/E64-1</f>
        <v>0.13696683999250947</v>
      </c>
      <c r="G65" s="39">
        <f t="shared" ref="G65" si="19">G64/F64-1</f>
        <v>6.5421671826625394E-2</v>
      </c>
      <c r="H65" s="39">
        <f t="shared" ref="H65" si="20">H64/G64-1</f>
        <v>9.8654234199049728E-2</v>
      </c>
      <c r="I65" s="39">
        <f t="shared" ref="I65" si="21">I64/H64-1</f>
        <v>0.10347195258584674</v>
      </c>
      <c r="J65" s="39">
        <f t="shared" ref="J65" si="22">J64/I64-1</f>
        <v>7.2341139304221924E-2</v>
      </c>
      <c r="K65" s="39">
        <f t="shared" ref="K65" si="23">K64/J64-1</f>
        <v>2.9744472478838047E-2</v>
      </c>
      <c r="L65" s="39"/>
    </row>
    <row r="66" spans="1:12">
      <c r="A66" t="s">
        <v>146</v>
      </c>
      <c r="B66" s="35">
        <v>5448267.75</v>
      </c>
      <c r="C66" s="35">
        <v>5851435.5</v>
      </c>
      <c r="D66" s="35">
        <v>6424064.75</v>
      </c>
      <c r="E66" s="35">
        <v>7042108.75</v>
      </c>
      <c r="F66" s="35">
        <v>7324172.25</v>
      </c>
      <c r="G66" s="35">
        <v>7477533</v>
      </c>
      <c r="H66" s="35">
        <v>7881335</v>
      </c>
      <c r="I66" s="35">
        <v>8331481.75</v>
      </c>
      <c r="J66" s="35">
        <v>9246905.0425000004</v>
      </c>
      <c r="K66" s="35">
        <v>9836386.0456219893</v>
      </c>
    </row>
    <row r="67" spans="1:12">
      <c r="C67" s="33">
        <f>C66/B66-1</f>
        <v>7.3999254166611017E-2</v>
      </c>
      <c r="D67" s="33">
        <f t="shared" ref="D67:K67" si="24">D66/C66-1</f>
        <v>9.7861328215956611E-2</v>
      </c>
      <c r="E67" s="33">
        <f t="shared" si="24"/>
        <v>9.6207623062952496E-2</v>
      </c>
      <c r="F67" s="33">
        <f t="shared" si="24"/>
        <v>4.0053840406824248E-2</v>
      </c>
      <c r="G67" s="33">
        <f t="shared" si="24"/>
        <v>2.0938987337442816E-2</v>
      </c>
      <c r="H67" s="33">
        <f t="shared" si="24"/>
        <v>5.4002035163201567E-2</v>
      </c>
      <c r="I67" s="33">
        <f t="shared" si="24"/>
        <v>5.7115545779997889E-2</v>
      </c>
      <c r="J67" s="33">
        <f t="shared" si="24"/>
        <v>0.10987520827252606</v>
      </c>
      <c r="K67" s="33">
        <f t="shared" si="24"/>
        <v>6.3749005793036329E-2</v>
      </c>
    </row>
    <row r="68" spans="1:12">
      <c r="A68" t="s">
        <v>165</v>
      </c>
    </row>
    <row r="71" spans="1:12">
      <c r="A71" s="2" t="s">
        <v>166</v>
      </c>
    </row>
    <row r="72" spans="1:12">
      <c r="A72" s="2" t="s">
        <v>159</v>
      </c>
    </row>
    <row r="73" spans="1:12">
      <c r="B73">
        <v>2006</v>
      </c>
      <c r="C73">
        <v>2007</v>
      </c>
      <c r="D73">
        <v>2008</v>
      </c>
      <c r="E73">
        <v>2009</v>
      </c>
      <c r="F73">
        <v>2010</v>
      </c>
      <c r="G73">
        <v>2011</v>
      </c>
      <c r="H73">
        <v>2012</v>
      </c>
      <c r="I73">
        <v>2013</v>
      </c>
      <c r="J73">
        <v>2014</v>
      </c>
      <c r="K73">
        <v>2015</v>
      </c>
    </row>
    <row r="74" spans="1:12">
      <c r="A74" t="s">
        <v>139</v>
      </c>
      <c r="B74" s="72">
        <v>15177930.7411</v>
      </c>
      <c r="C74" s="72">
        <v>16583129.111523099</v>
      </c>
      <c r="D74" s="72">
        <v>19679245.789082799</v>
      </c>
      <c r="E74" s="72">
        <v>20237738.6089985</v>
      </c>
      <c r="F74" s="72">
        <v>21338577.3268128</v>
      </c>
      <c r="G74" s="72">
        <v>23378180.510606099</v>
      </c>
      <c r="H74" s="72">
        <v>28044148.222812701</v>
      </c>
      <c r="I74" s="72">
        <v>40101564.769683696</v>
      </c>
      <c r="J74" s="72">
        <v>31603632.493833601</v>
      </c>
      <c r="K74" s="72">
        <v>34436413.813592702</v>
      </c>
    </row>
    <row r="75" spans="1:12">
      <c r="A75" t="s">
        <v>140</v>
      </c>
      <c r="B75" s="72">
        <v>15608940.437899999</v>
      </c>
      <c r="C75" s="72">
        <v>15932981.4523103</v>
      </c>
      <c r="D75" s="72">
        <v>17945019.381866898</v>
      </c>
      <c r="E75" s="72">
        <v>19160478.604794499</v>
      </c>
      <c r="F75" s="72">
        <v>17969869.221589599</v>
      </c>
      <c r="G75" s="72">
        <v>24012331.386961401</v>
      </c>
      <c r="H75" s="72">
        <v>28972337.681359999</v>
      </c>
      <c r="I75" s="72">
        <v>37789402.633325703</v>
      </c>
      <c r="J75" s="72">
        <v>29275986.455644201</v>
      </c>
      <c r="K75" s="72">
        <v>29860274.273885801</v>
      </c>
    </row>
    <row r="76" spans="1:12">
      <c r="A76" t="s">
        <v>141</v>
      </c>
      <c r="B76" s="72">
        <v>16298102.015699999</v>
      </c>
      <c r="C76" s="72">
        <v>16421475.124388101</v>
      </c>
      <c r="D76" s="72">
        <v>18063269.676991198</v>
      </c>
      <c r="E76" s="72">
        <v>19321008.3791348</v>
      </c>
      <c r="F76" s="72">
        <v>23091759.146369699</v>
      </c>
      <c r="G76" s="72">
        <v>24797858.541751001</v>
      </c>
      <c r="H76" s="72">
        <v>27755704.079239398</v>
      </c>
      <c r="I76" s="72">
        <v>37262046.466552697</v>
      </c>
      <c r="J76" s="72">
        <v>34123367.6064284</v>
      </c>
      <c r="K76" s="72">
        <v>30285432.368948799</v>
      </c>
    </row>
    <row r="77" spans="1:12">
      <c r="A77" t="s">
        <v>142</v>
      </c>
      <c r="B77" s="72">
        <v>19466987.083999999</v>
      </c>
      <c r="C77" s="72">
        <v>18551015.738540702</v>
      </c>
      <c r="D77" s="72">
        <v>18693336.164136801</v>
      </c>
      <c r="E77" s="72">
        <v>19725154.7533556</v>
      </c>
      <c r="F77" s="72">
        <v>19829106.208038501</v>
      </c>
      <c r="G77" s="72">
        <v>29407354.959019799</v>
      </c>
      <c r="H77" s="72">
        <v>20455449.326003</v>
      </c>
      <c r="I77" s="72">
        <v>37494818.499430202</v>
      </c>
      <c r="J77" s="72">
        <v>31832600.7841435</v>
      </c>
      <c r="K77" s="72">
        <v>34227619.655177496</v>
      </c>
    </row>
    <row r="78" spans="1:12">
      <c r="A78" t="s">
        <v>146</v>
      </c>
      <c r="B78" s="73">
        <f>SUM(B74:B77)</f>
        <v>66551960.278699994</v>
      </c>
      <c r="C78" s="73">
        <f t="shared" ref="C78:I78" si="25">SUM(C74:C77)</f>
        <v>67488601.426762193</v>
      </c>
      <c r="D78" s="73">
        <f t="shared" si="25"/>
        <v>74380871.012077689</v>
      </c>
      <c r="E78" s="73">
        <f t="shared" si="25"/>
        <v>78444380.346283406</v>
      </c>
      <c r="F78" s="73">
        <f t="shared" si="25"/>
        <v>82229311.902810603</v>
      </c>
      <c r="G78" s="73">
        <f t="shared" si="25"/>
        <v>101595725.39833829</v>
      </c>
      <c r="H78" s="73">
        <f t="shared" si="25"/>
        <v>105227639.3094151</v>
      </c>
      <c r="I78" s="73">
        <f t="shared" si="25"/>
        <v>152647832.3689923</v>
      </c>
      <c r="J78" s="73">
        <f t="shared" ref="J78" si="26">SUM(J74:J77)</f>
        <v>126835587.34004971</v>
      </c>
      <c r="K78" s="73">
        <f t="shared" ref="K78" si="27">SUM(K74:K77)</f>
        <v>128809740.11160481</v>
      </c>
    </row>
    <row r="79" spans="1:12">
      <c r="C79" s="39">
        <f>C78/B78-1</f>
        <v>1.4073832598466174E-2</v>
      </c>
      <c r="D79" s="39">
        <f t="shared" ref="D79:K79" si="28">D78/C78-1</f>
        <v>0.10212494316977216</v>
      </c>
      <c r="E79" s="39">
        <f t="shared" si="28"/>
        <v>5.4631107150464819E-2</v>
      </c>
      <c r="F79" s="39">
        <f t="shared" si="28"/>
        <v>4.8249875132151843E-2</v>
      </c>
      <c r="G79" s="39">
        <f t="shared" si="28"/>
        <v>0.23551715376649951</v>
      </c>
      <c r="H79" s="39">
        <f t="shared" si="28"/>
        <v>3.5748688213374624E-2</v>
      </c>
      <c r="I79" s="39">
        <f t="shared" si="28"/>
        <v>0.45064389328493037</v>
      </c>
      <c r="J79" s="39">
        <f t="shared" si="28"/>
        <v>-0.16909670205173433</v>
      </c>
      <c r="K79" s="39">
        <f t="shared" si="28"/>
        <v>1.5564659832120631E-2</v>
      </c>
    </row>
    <row r="80" spans="1:12">
      <c r="A80" t="s">
        <v>167</v>
      </c>
    </row>
    <row r="83" spans="1:16">
      <c r="A83" t="s">
        <v>168</v>
      </c>
    </row>
    <row r="84" spans="1:16">
      <c r="A84" t="s">
        <v>169</v>
      </c>
    </row>
    <row r="85" spans="1:16">
      <c r="B85">
        <v>2006</v>
      </c>
      <c r="C85">
        <v>2007</v>
      </c>
      <c r="D85">
        <v>2008</v>
      </c>
      <c r="E85">
        <v>2009</v>
      </c>
      <c r="F85">
        <v>2010</v>
      </c>
      <c r="G85">
        <v>2011</v>
      </c>
      <c r="H85">
        <v>2012</v>
      </c>
      <c r="I85">
        <v>2013</v>
      </c>
      <c r="J85">
        <v>2014</v>
      </c>
      <c r="K85">
        <v>2015</v>
      </c>
    </row>
    <row r="86" spans="1:16">
      <c r="A86" t="s">
        <v>139</v>
      </c>
      <c r="B86" s="64">
        <v>117063.07309267001</v>
      </c>
      <c r="C86" s="64">
        <v>247598.966302138</v>
      </c>
      <c r="D86" s="64">
        <v>319912.86777391803</v>
      </c>
      <c r="E86" s="64">
        <v>450954.45548871602</v>
      </c>
      <c r="F86" s="64">
        <v>9429264.2239078209</v>
      </c>
      <c r="G86" s="64">
        <v>1067701.8297409301</v>
      </c>
      <c r="H86" s="64">
        <v>2088407.86440354</v>
      </c>
      <c r="I86" s="64">
        <v>2669248.9559459998</v>
      </c>
      <c r="J86" s="64">
        <v>3431525.5182042299</v>
      </c>
      <c r="K86" s="64">
        <v>3090118.2093847198</v>
      </c>
    </row>
    <row r="87" spans="1:16">
      <c r="A87" t="s">
        <v>140</v>
      </c>
      <c r="B87" s="64">
        <v>131735.202062105</v>
      </c>
      <c r="C87" s="64">
        <v>295518.18933365698</v>
      </c>
      <c r="D87" s="64">
        <v>318343.14705677098</v>
      </c>
      <c r="E87" s="64">
        <v>535336.66427812399</v>
      </c>
      <c r="F87" s="64">
        <v>8375415.3068286097</v>
      </c>
      <c r="G87" s="64">
        <v>2061049.8753474201</v>
      </c>
      <c r="H87" s="64">
        <v>2174373.57910498</v>
      </c>
      <c r="I87" s="64">
        <v>2424273.5941796801</v>
      </c>
      <c r="J87" s="64">
        <v>2774212.0397552</v>
      </c>
      <c r="K87" s="64">
        <v>2992124.1181234601</v>
      </c>
    </row>
    <row r="88" spans="1:16">
      <c r="A88" t="s">
        <v>141</v>
      </c>
      <c r="B88" s="64">
        <v>112067.00724188</v>
      </c>
      <c r="C88" s="64">
        <v>274246.244699042</v>
      </c>
      <c r="D88" s="64">
        <v>302715.19436830602</v>
      </c>
      <c r="E88" s="64">
        <v>755321.32973139803</v>
      </c>
      <c r="F88" s="64">
        <v>6935814.0817168998</v>
      </c>
      <c r="G88" s="64">
        <v>2085857.71958255</v>
      </c>
      <c r="H88" s="64">
        <v>2195662.84676367</v>
      </c>
      <c r="I88" s="64">
        <v>2101102.2590117101</v>
      </c>
      <c r="J88" s="64">
        <v>2621496.7053991901</v>
      </c>
      <c r="K88" s="64">
        <v>2171483.7943237498</v>
      </c>
    </row>
    <row r="89" spans="1:16">
      <c r="A89" t="s">
        <v>142</v>
      </c>
      <c r="B89" s="64">
        <v>111445.092210406</v>
      </c>
      <c r="C89" s="64">
        <v>247974.509843537</v>
      </c>
      <c r="D89" s="64">
        <v>322745.84425553703</v>
      </c>
      <c r="E89" s="64">
        <v>652115.30272762105</v>
      </c>
      <c r="F89" s="64">
        <v>8771873.3014192302</v>
      </c>
      <c r="G89" s="64">
        <v>2158857.9644121602</v>
      </c>
      <c r="H89" s="64">
        <v>2244611.1994633102</v>
      </c>
      <c r="I89" s="64">
        <v>2206016.12498568</v>
      </c>
      <c r="J89" s="64">
        <v>2980198.5589975002</v>
      </c>
      <c r="K89" s="64">
        <v>1937423.6422381499</v>
      </c>
    </row>
    <row r="90" spans="1:16">
      <c r="A90" t="s">
        <v>146</v>
      </c>
      <c r="B90" s="65">
        <v>472310.37460706098</v>
      </c>
      <c r="C90" s="65">
        <v>1065337.9101783701</v>
      </c>
      <c r="D90" s="65">
        <v>1263717.05345453</v>
      </c>
      <c r="E90" s="65">
        <v>2393727.75222586</v>
      </c>
      <c r="F90" s="65">
        <v>33512366.9138726</v>
      </c>
      <c r="G90" s="65">
        <v>7373467.3890830502</v>
      </c>
      <c r="H90" s="65">
        <v>8703055.4897355009</v>
      </c>
      <c r="I90" s="65">
        <v>9400640.9341230597</v>
      </c>
      <c r="J90" s="65">
        <v>11807432.822356099</v>
      </c>
      <c r="K90" s="65">
        <v>10191149.764070099</v>
      </c>
    </row>
    <row r="91" spans="1:16">
      <c r="C91" s="33">
        <f>C90/B90-1</f>
        <v>1.2555886286950164</v>
      </c>
      <c r="D91" s="33">
        <f t="shared" ref="D91:K91" si="29">D90/C90-1</f>
        <v>0.18621241333929928</v>
      </c>
      <c r="E91" s="33">
        <f t="shared" si="29"/>
        <v>0.89419597186118782</v>
      </c>
      <c r="F91" s="33">
        <f t="shared" si="29"/>
        <v>13.000074520885006</v>
      </c>
      <c r="G91" s="33">
        <f t="shared" si="29"/>
        <v>-0.7799777196271156</v>
      </c>
      <c r="H91" s="33">
        <f t="shared" si="29"/>
        <v>0.18032060501427072</v>
      </c>
      <c r="I91" s="33">
        <f t="shared" si="29"/>
        <v>8.0154084414410631E-2</v>
      </c>
      <c r="J91" s="33">
        <f t="shared" si="29"/>
        <v>0.25602423335803715</v>
      </c>
      <c r="K91" s="33">
        <f t="shared" si="29"/>
        <v>-0.13688691543734577</v>
      </c>
    </row>
    <row r="92" spans="1:16">
      <c r="A92" t="s">
        <v>170</v>
      </c>
    </row>
    <row r="93" spans="1:16">
      <c r="A93" t="s">
        <v>109</v>
      </c>
    </row>
    <row r="94" spans="1:16">
      <c r="B94" t="s">
        <v>171</v>
      </c>
      <c r="M94" t="s">
        <v>172</v>
      </c>
    </row>
    <row r="95" spans="1:16">
      <c r="B95" s="40">
        <v>2006</v>
      </c>
      <c r="C95" s="40">
        <v>2007</v>
      </c>
      <c r="D95" s="40">
        <v>2008</v>
      </c>
      <c r="E95" s="40">
        <v>2009</v>
      </c>
      <c r="F95" s="40">
        <v>2010</v>
      </c>
      <c r="G95" s="40">
        <v>2011</v>
      </c>
      <c r="H95" s="40">
        <v>2012</v>
      </c>
      <c r="I95" s="40">
        <v>2013</v>
      </c>
      <c r="J95" s="40">
        <v>2014</v>
      </c>
      <c r="K95" s="40">
        <v>2015</v>
      </c>
      <c r="P95" t="s">
        <v>173</v>
      </c>
    </row>
    <row r="96" spans="1:16">
      <c r="A96" s="41" t="s">
        <v>174</v>
      </c>
      <c r="B96" s="42">
        <v>19140</v>
      </c>
      <c r="C96" s="42">
        <v>19346</v>
      </c>
      <c r="D96" s="42">
        <v>19553</v>
      </c>
      <c r="E96" s="42">
        <v>19773</v>
      </c>
      <c r="F96" s="42">
        <v>19993</v>
      </c>
      <c r="G96" s="42">
        <v>20592</v>
      </c>
      <c r="H96" s="42">
        <v>21221</v>
      </c>
      <c r="I96" s="42">
        <v>21863</v>
      </c>
      <c r="J96" s="42">
        <v>22781</v>
      </c>
      <c r="K96" s="53">
        <f>P96</f>
        <v>23737.545670767962</v>
      </c>
      <c r="L96" s="32"/>
      <c r="M96" s="32">
        <f t="shared" ref="M96:M100" si="30">H96/G96-1</f>
        <v>3.0545843045842958E-2</v>
      </c>
      <c r="N96" s="32">
        <f t="shared" ref="N96:N100" si="31">I96/H96-1</f>
        <v>3.0253051222845384E-2</v>
      </c>
      <c r="O96" s="32">
        <f t="shared" ref="O96:O100" si="32">J96/I96-1</f>
        <v>4.1988748113250596E-2</v>
      </c>
      <c r="P96" s="52">
        <f>J96+(J96*O96)</f>
        <v>23737.545670767962</v>
      </c>
    </row>
    <row r="97" spans="1:16">
      <c r="A97" s="41" t="s">
        <v>175</v>
      </c>
      <c r="B97" s="42">
        <v>14913</v>
      </c>
      <c r="C97" s="42">
        <v>15390</v>
      </c>
      <c r="D97" s="42">
        <v>15881</v>
      </c>
      <c r="E97" s="42">
        <v>16389</v>
      </c>
      <c r="F97" s="42">
        <v>16916</v>
      </c>
      <c r="G97" s="42">
        <v>17491</v>
      </c>
      <c r="H97" s="42">
        <v>18087</v>
      </c>
      <c r="I97" s="42">
        <v>18703</v>
      </c>
      <c r="J97" s="42">
        <v>19507</v>
      </c>
      <c r="K97" s="53">
        <f t="shared" ref="K97:K101" si="33">P97</f>
        <v>20345.56215580388</v>
      </c>
      <c r="L97" s="32"/>
      <c r="M97" s="32">
        <f t="shared" si="30"/>
        <v>3.4074666971585454E-2</v>
      </c>
      <c r="N97" s="32">
        <f t="shared" si="31"/>
        <v>3.405761043843647E-2</v>
      </c>
      <c r="O97" s="32">
        <f t="shared" si="32"/>
        <v>4.2987755974977171E-2</v>
      </c>
      <c r="P97" s="52">
        <f t="shared" ref="P97:P100" si="34">J97+(J97*O97)</f>
        <v>20345.56215580388</v>
      </c>
    </row>
    <row r="98" spans="1:16">
      <c r="A98" s="41" t="s">
        <v>176</v>
      </c>
      <c r="B98" s="42">
        <v>15828</v>
      </c>
      <c r="C98" s="42">
        <v>16616</v>
      </c>
      <c r="D98" s="42">
        <v>17444</v>
      </c>
      <c r="E98" s="42">
        <v>18315</v>
      </c>
      <c r="F98" s="42">
        <v>19226</v>
      </c>
      <c r="G98" s="42">
        <v>20341</v>
      </c>
      <c r="H98" s="42">
        <v>21198</v>
      </c>
      <c r="I98" s="54">
        <v>22429</v>
      </c>
      <c r="J98" s="42">
        <v>23573</v>
      </c>
      <c r="K98" s="53">
        <f t="shared" si="33"/>
        <v>24775.350171652768</v>
      </c>
      <c r="L98" s="32"/>
      <c r="M98" s="32">
        <f t="shared" si="30"/>
        <v>4.2131655277518387E-2</v>
      </c>
      <c r="N98" s="32">
        <f t="shared" si="31"/>
        <v>5.8071516180771665E-2</v>
      </c>
      <c r="O98" s="32">
        <f t="shared" si="32"/>
        <v>5.1005394801373116E-2</v>
      </c>
      <c r="P98" s="52">
        <f t="shared" si="34"/>
        <v>24775.350171652768</v>
      </c>
    </row>
    <row r="99" spans="1:16">
      <c r="A99" s="41" t="s">
        <v>177</v>
      </c>
      <c r="B99" s="42">
        <v>16027</v>
      </c>
      <c r="C99" s="42">
        <v>16498</v>
      </c>
      <c r="D99" s="42">
        <v>17002</v>
      </c>
      <c r="E99" s="42">
        <v>17506</v>
      </c>
      <c r="F99" s="42">
        <v>18010</v>
      </c>
      <c r="G99" s="42">
        <v>19072</v>
      </c>
      <c r="H99" s="42">
        <v>20224</v>
      </c>
      <c r="I99" s="42">
        <v>21432</v>
      </c>
      <c r="J99" s="42">
        <v>22932</v>
      </c>
      <c r="K99" s="53">
        <f t="shared" si="33"/>
        <v>24536.98320268757</v>
      </c>
      <c r="L99" s="32"/>
      <c r="M99" s="32">
        <f t="shared" si="30"/>
        <v>6.0402684563758413E-2</v>
      </c>
      <c r="N99" s="32">
        <f t="shared" si="31"/>
        <v>5.9731012658227778E-2</v>
      </c>
      <c r="O99" s="32">
        <f t="shared" si="32"/>
        <v>6.9988801791713406E-2</v>
      </c>
      <c r="P99" s="52">
        <f t="shared" si="34"/>
        <v>24536.98320268757</v>
      </c>
    </row>
    <row r="100" spans="1:16">
      <c r="A100" s="43" t="s">
        <v>178</v>
      </c>
      <c r="B100" s="44">
        <v>26543</v>
      </c>
      <c r="C100" s="44">
        <v>28890</v>
      </c>
      <c r="D100" s="44">
        <v>31056</v>
      </c>
      <c r="E100" s="44">
        <v>33790</v>
      </c>
      <c r="F100" s="44">
        <v>37247</v>
      </c>
      <c r="G100" s="44">
        <v>41008</v>
      </c>
      <c r="H100" s="44">
        <v>46308</v>
      </c>
      <c r="I100" s="44">
        <v>50985</v>
      </c>
      <c r="J100" s="44">
        <v>54809</v>
      </c>
      <c r="K100" s="53">
        <f t="shared" si="33"/>
        <v>58919.809375306468</v>
      </c>
      <c r="L100" s="32"/>
      <c r="M100" s="32">
        <f t="shared" si="30"/>
        <v>0.12924307452204453</v>
      </c>
      <c r="N100" s="32">
        <f t="shared" si="31"/>
        <v>0.10099766778958275</v>
      </c>
      <c r="O100" s="32">
        <f t="shared" si="32"/>
        <v>7.5002451701480899E-2</v>
      </c>
      <c r="P100" s="52">
        <f t="shared" si="34"/>
        <v>58919.809375306468</v>
      </c>
    </row>
    <row r="101" spans="1:16">
      <c r="B101" s="45">
        <v>92452</v>
      </c>
      <c r="C101" s="45">
        <v>96740</v>
      </c>
      <c r="D101" s="45">
        <v>100935</v>
      </c>
      <c r="E101" s="45">
        <v>105772</v>
      </c>
      <c r="F101" s="45">
        <v>111390</v>
      </c>
      <c r="G101" s="45">
        <v>118504</v>
      </c>
      <c r="H101" s="45">
        <v>127038</v>
      </c>
      <c r="I101" s="45">
        <v>135412</v>
      </c>
      <c r="J101" s="45">
        <v>143603</v>
      </c>
      <c r="K101" s="53">
        <f t="shared" si="33"/>
        <v>152315.25057621865</v>
      </c>
      <c r="P101" s="52">
        <f>SUM(P96:P100)</f>
        <v>152315.25057621865</v>
      </c>
    </row>
    <row r="102" spans="1:16">
      <c r="A102" s="46" t="s">
        <v>179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53"/>
      <c r="P102" s="52"/>
    </row>
    <row r="103" spans="1:16">
      <c r="A103" s="46" t="s">
        <v>180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53"/>
      <c r="P103" s="52"/>
    </row>
    <row r="104" spans="1:16">
      <c r="B104" s="47">
        <f>B101+('source data_imports'!B48/1000)</f>
        <v>203115.40299999999</v>
      </c>
      <c r="C104" s="47">
        <f>C101+('source data_imports'!C48/1000)</f>
        <v>216903.51300000001</v>
      </c>
      <c r="D104" s="47">
        <f>D101+('source data_imports'!D48/1000)</f>
        <v>219634.285</v>
      </c>
      <c r="E104" s="47">
        <f>E101+('source data_imports'!E48/1000)</f>
        <v>213878.19549000001</v>
      </c>
      <c r="F104" s="47">
        <f>F101+('source data_imports'!F48/1000)</f>
        <v>255087.02278999999</v>
      </c>
      <c r="G104" s="47">
        <f>G101+('source data_imports'!G48/1000)</f>
        <v>320295.87811000005</v>
      </c>
      <c r="H104" s="47">
        <f>H101+('source data_imports'!H48/1000)</f>
        <v>333260.31307000003</v>
      </c>
      <c r="I104" s="47">
        <f>I101+('source data_imports'!I48/1000)</f>
        <v>361583.89693000005</v>
      </c>
      <c r="J104" s="47">
        <f>J101+('source data_imports'!J48/1000)</f>
        <v>291055.57369999995</v>
      </c>
      <c r="K104" s="47">
        <f>K101+('source data_imports'!K48/1000)</f>
        <v>321147.81840621866</v>
      </c>
      <c r="P104" s="52"/>
    </row>
    <row r="105" spans="1:16">
      <c r="C105" s="32">
        <f>C104/B104-1</f>
        <v>6.7883133412585339E-2</v>
      </c>
      <c r="D105" s="32">
        <f t="shared" ref="D105:K105" si="35">D104/C104-1</f>
        <v>1.2589800700922638E-2</v>
      </c>
      <c r="E105" s="32">
        <f t="shared" si="35"/>
        <v>-2.6207609208188876E-2</v>
      </c>
      <c r="F105" s="32">
        <f t="shared" si="35"/>
        <v>0.19267427988902552</v>
      </c>
      <c r="G105" s="32">
        <f t="shared" si="35"/>
        <v>0.2556337621835163</v>
      </c>
      <c r="H105" s="32">
        <f t="shared" si="35"/>
        <v>4.0476433966307734E-2</v>
      </c>
      <c r="I105" s="32">
        <f t="shared" si="35"/>
        <v>8.4989369418406513E-2</v>
      </c>
      <c r="J105" s="32">
        <f t="shared" si="35"/>
        <v>-0.19505382797413084</v>
      </c>
      <c r="K105" s="32">
        <f t="shared" si="35"/>
        <v>0.10339003072051023</v>
      </c>
    </row>
    <row r="108" spans="1:16">
      <c r="A108" t="s">
        <v>181</v>
      </c>
    </row>
    <row r="110" spans="1:16">
      <c r="A110" s="49"/>
      <c r="B110" s="49">
        <v>2006</v>
      </c>
      <c r="C110" s="49">
        <v>2007</v>
      </c>
      <c r="D110" s="49">
        <v>2008</v>
      </c>
      <c r="E110" s="49">
        <v>2009</v>
      </c>
      <c r="F110" s="49">
        <v>2010</v>
      </c>
      <c r="G110" s="49">
        <v>2011</v>
      </c>
      <c r="H110" s="49">
        <v>2012</v>
      </c>
      <c r="I110" s="49">
        <v>2013</v>
      </c>
      <c r="J110" s="49">
        <v>2014</v>
      </c>
      <c r="K110" s="49">
        <v>2015</v>
      </c>
    </row>
    <row r="111" spans="1:16">
      <c r="A111" s="49" t="s">
        <v>153</v>
      </c>
      <c r="B111" s="50">
        <v>53145044</v>
      </c>
      <c r="C111" s="50">
        <v>37873896</v>
      </c>
      <c r="D111" s="50">
        <v>46530257</v>
      </c>
      <c r="E111" s="50">
        <v>55916045</v>
      </c>
      <c r="F111" s="50">
        <v>43115558</v>
      </c>
      <c r="G111" s="50">
        <v>36745410</v>
      </c>
      <c r="H111" s="50">
        <v>51190750.666666701</v>
      </c>
      <c r="I111" s="50">
        <v>86487195.555555597</v>
      </c>
      <c r="J111" s="50">
        <v>51917894.206943803</v>
      </c>
      <c r="K111" s="55">
        <v>61142983.812247001</v>
      </c>
    </row>
    <row r="112" spans="1:16">
      <c r="A112" s="49" t="s">
        <v>154</v>
      </c>
      <c r="B112" s="50">
        <v>45219468</v>
      </c>
      <c r="C112" s="50">
        <v>37676075</v>
      </c>
      <c r="D112" s="50">
        <v>62464002</v>
      </c>
      <c r="E112" s="50">
        <v>51524548</v>
      </c>
      <c r="F112" s="50">
        <v>41048241</v>
      </c>
      <c r="G112" s="50">
        <v>38187394</v>
      </c>
      <c r="H112" s="50">
        <v>52889455.888888903</v>
      </c>
      <c r="I112" s="50">
        <v>87033951.629629701</v>
      </c>
      <c r="J112" s="50">
        <v>75160351.760461703</v>
      </c>
      <c r="K112" s="55">
        <v>67087365.111113504</v>
      </c>
    </row>
    <row r="113" spans="1:11">
      <c r="A113" s="49" t="s">
        <v>155</v>
      </c>
      <c r="B113" s="50">
        <v>75501161</v>
      </c>
      <c r="C113" s="50">
        <v>61057500</v>
      </c>
      <c r="D113" s="50">
        <v>80549200</v>
      </c>
      <c r="E113" s="50">
        <v>61126777</v>
      </c>
      <c r="F113" s="50">
        <v>50521730</v>
      </c>
      <c r="G113" s="50">
        <v>55105709</v>
      </c>
      <c r="H113" s="50">
        <v>57717650.666666701</v>
      </c>
      <c r="I113" s="50">
        <v>59018124.555555597</v>
      </c>
      <c r="J113" s="55">
        <v>75140201.178941801</v>
      </c>
      <c r="K113" s="55">
        <v>74131511.951605707</v>
      </c>
    </row>
    <row r="114" spans="1:11">
      <c r="A114" s="49" t="s">
        <v>156</v>
      </c>
      <c r="B114" s="50">
        <v>57814956</v>
      </c>
      <c r="C114" s="50">
        <v>50480608</v>
      </c>
      <c r="D114" s="50">
        <v>64640024</v>
      </c>
      <c r="E114" s="50">
        <v>56680516</v>
      </c>
      <c r="F114" s="50">
        <v>37198645</v>
      </c>
      <c r="G114" s="50">
        <v>66155318</v>
      </c>
      <c r="H114" s="50">
        <v>52279593.333333299</v>
      </c>
      <c r="I114" s="50">
        <v>52568544.111111097</v>
      </c>
      <c r="J114" s="55">
        <v>66928778.403907098</v>
      </c>
      <c r="K114" s="55">
        <v>73937459.793547302</v>
      </c>
    </row>
    <row r="115" spans="1:11">
      <c r="A115" s="49" t="s">
        <v>146</v>
      </c>
      <c r="B115" s="51">
        <v>231680629</v>
      </c>
      <c r="C115" s="51">
        <v>187088079</v>
      </c>
      <c r="D115" s="51">
        <v>254183483</v>
      </c>
      <c r="E115" s="51">
        <v>225247886</v>
      </c>
      <c r="F115" s="51">
        <v>171884174</v>
      </c>
      <c r="G115" s="51">
        <v>196193831</v>
      </c>
      <c r="H115" s="51">
        <v>214077450.555556</v>
      </c>
      <c r="I115" s="51">
        <v>285107815.851852</v>
      </c>
      <c r="J115" s="51">
        <v>269147225.55025399</v>
      </c>
      <c r="K115" s="51">
        <v>276299320.66851401</v>
      </c>
    </row>
    <row r="117" spans="1:11">
      <c r="A117" s="49" t="s">
        <v>182</v>
      </c>
    </row>
    <row r="119" spans="1:11">
      <c r="A119" s="46" t="s">
        <v>183</v>
      </c>
    </row>
    <row r="120" spans="1:11">
      <c r="B120" s="52">
        <f>B115+'source data_imports'!B46</f>
        <v>551257607</v>
      </c>
      <c r="C120" s="52">
        <f>C115+'source data_imports'!C46</f>
        <v>522664816</v>
      </c>
      <c r="D120" s="52">
        <f>D115+'source data_imports'!D46</f>
        <v>513615479</v>
      </c>
      <c r="E120" s="52">
        <f>E115+'source data_imports'!E46</f>
        <v>453368884.44</v>
      </c>
      <c r="F120" s="52">
        <f>F115+'source data_imports'!F46</f>
        <v>370827619.56</v>
      </c>
      <c r="G120" s="52">
        <f>G115+'source data_imports'!G46</f>
        <v>489663519.87</v>
      </c>
      <c r="H120" s="52">
        <f>H115+'source data_imports'!H46</f>
        <v>430628715.78555596</v>
      </c>
      <c r="I120" s="52">
        <f>I115+'source data_imports'!I46</f>
        <v>601843822.34185195</v>
      </c>
      <c r="J120" s="52">
        <f>J115+'source data_imports'!J46</f>
        <v>517374173.50025398</v>
      </c>
      <c r="K120" s="52">
        <f>K115+'source data_imports'!K46</f>
        <v>537102522.27851403</v>
      </c>
    </row>
    <row r="121" spans="1:11">
      <c r="C121" s="32">
        <f>C120/B120-1</f>
        <v>-5.1868292857861653E-2</v>
      </c>
      <c r="D121" s="32">
        <f t="shared" ref="D121" si="36">D120/C120-1</f>
        <v>-1.7313843830651154E-2</v>
      </c>
      <c r="E121" s="32">
        <f t="shared" ref="E121" si="37">E120/D120-1</f>
        <v>-0.11729902431542572</v>
      </c>
      <c r="F121" s="32">
        <f t="shared" ref="F121" si="38">F120/E120-1</f>
        <v>-0.18206204199909914</v>
      </c>
      <c r="G121" s="32">
        <f t="shared" ref="G121" si="39">G120/F120-1</f>
        <v>0.32046129803115253</v>
      </c>
      <c r="H121" s="32">
        <f t="shared" ref="H121" si="40">H120/G120-1</f>
        <v>-0.12056198121542139</v>
      </c>
      <c r="I121" s="32">
        <f t="shared" ref="I121" si="41">I120/H120-1</f>
        <v>0.39759333337528169</v>
      </c>
      <c r="J121" s="32">
        <f t="shared" ref="J121" si="42">J120/I120-1</f>
        <v>-0.14035144285923828</v>
      </c>
      <c r="K121" s="32">
        <f t="shared" ref="K121" si="43">K120/J120-1</f>
        <v>3.8131684550060774E-2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A89" workbookViewId="0">
      <selection activeCell="M23" sqref="M23"/>
    </sheetView>
  </sheetViews>
  <sheetFormatPr defaultColWidth="9.109375" defaultRowHeight="14.4"/>
  <cols>
    <col min="1" max="1" width="11.44140625" customWidth="1"/>
    <col min="2" max="2" width="29.88671875" customWidth="1"/>
    <col min="3" max="3" width="16.88671875" customWidth="1"/>
    <col min="4" max="9" width="18" customWidth="1"/>
    <col min="10" max="10" width="18.44140625" customWidth="1"/>
    <col min="11" max="11" width="18" customWidth="1"/>
    <col min="12" max="12" width="14.44140625" customWidth="1"/>
    <col min="16" max="16" width="11.44140625" customWidth="1"/>
  </cols>
  <sheetData>
    <row r="1" spans="1:11">
      <c r="A1" t="s">
        <v>137</v>
      </c>
    </row>
    <row r="2" spans="1:11">
      <c r="A2" t="s">
        <v>138</v>
      </c>
    </row>
    <row r="3" spans="1:11">
      <c r="A3" s="2"/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</row>
    <row r="4" spans="1:11">
      <c r="A4" t="s">
        <v>139</v>
      </c>
      <c r="B4" s="32"/>
      <c r="C4" s="33">
        <f>'source data_prod_files_yearly'!C4/'source data_prod_files_yearly'!B7-1</f>
        <v>-7.738452919941019E-3</v>
      </c>
      <c r="D4" s="33">
        <f>'source data_prod_files_yearly'!D4/'source data_prod_files_yearly'!C7-1</f>
        <v>-1.9500905975852523E-2</v>
      </c>
      <c r="E4" s="33">
        <f>'source data_prod_files_yearly'!E4/'source data_prod_files_yearly'!D7-1</f>
        <v>3.7967876093503605E-2</v>
      </c>
      <c r="F4" s="33">
        <f>'source data_prod_files_yearly'!F4/'source data_prod_files_yearly'!E7-1</f>
        <v>-2.2751322751322745E-2</v>
      </c>
      <c r="G4" s="33">
        <f>'source data_prod_files_yearly'!G4/'source data_prod_files_yearly'!F7-1</f>
        <v>-1.308904738138561E-2</v>
      </c>
      <c r="H4" s="33">
        <f>'source data_prod_files_yearly'!H4/'source data_prod_files_yearly'!G7-1</f>
        <v>4.3123311897106387E-3</v>
      </c>
      <c r="I4" s="33">
        <f>'source data_prod_files_yearly'!I4/'source data_prod_files_yearly'!H7-1</f>
        <v>-6.8393300248139055E-2</v>
      </c>
      <c r="J4" s="33">
        <f>'source data_prod_files_yearly'!J4/'source data_prod_files_yearly'!I7-1</f>
        <v>-5.3167990617670191E-2</v>
      </c>
      <c r="K4" s="33">
        <f>'source data_prod_files_yearly'!K4/'source data_prod_files_yearly'!J7-1</f>
        <v>0.16714240405962566</v>
      </c>
    </row>
    <row r="5" spans="1:11">
      <c r="A5" t="s">
        <v>140</v>
      </c>
      <c r="B5" s="33">
        <f>'source data_prod_files_yearly'!B5/'source data_prod_files_yearly'!B4-1</f>
        <v>3.3601786681103585E-2</v>
      </c>
      <c r="C5" s="33">
        <f>'source data_prod_files_yearly'!C5/'source data_prod_files_yearly'!C4-1</f>
        <v>-1.9694269905279893E-2</v>
      </c>
      <c r="D5" s="33">
        <f>'source data_prod_files_yearly'!D5/'source data_prod_files_yearly'!D4-1</f>
        <v>-3.7289127968675784E-2</v>
      </c>
      <c r="E5" s="33">
        <f>'source data_prod_files_yearly'!E5/'source data_prod_files_yearly'!E4-1</f>
        <v>-4.1000310870090928E-2</v>
      </c>
      <c r="F5" s="33">
        <f>'source data_prod_files_yearly'!F5/'source data_prod_files_yearly'!F4-1</f>
        <v>3.3601786681104473E-2</v>
      </c>
      <c r="G5" s="33">
        <f>'source data_prod_files_yearly'!G5/'source data_prod_files_yearly'!G4-1</f>
        <v>3.4257748776509001E-2</v>
      </c>
      <c r="H5" s="33">
        <f>'source data_prod_files_yearly'!H5/'source data_prod_files_yearly'!H4-1</f>
        <v>1.5556276313076767E-2</v>
      </c>
      <c r="I5" s="33">
        <f>'source data_prod_files_yearly'!I5/'source data_prod_files_yearly'!I4-1</f>
        <v>3.495921425004167E-2</v>
      </c>
      <c r="J5" s="33">
        <f>'source data_prod_files_yearly'!J5/'source data_prod_files_yearly'!J4-1</f>
        <v>2.7912396298148012E-2</v>
      </c>
      <c r="K5" s="33">
        <f>'source data_prod_files_yearly'!K5/'source data_prod_files_yearly'!K4-1</f>
        <v>2.4456521739130599E-2</v>
      </c>
    </row>
    <row r="6" spans="1:11">
      <c r="A6" t="s">
        <v>141</v>
      </c>
      <c r="B6" s="33">
        <f>'source data_prod_files_yearly'!B6/'source data_prod_files_yearly'!B5-1</f>
        <v>2.1754788017679827E-2</v>
      </c>
      <c r="C6" s="33">
        <f>'source data_prod_files_yearly'!C6/'source data_prod_files_yearly'!C5-1</f>
        <v>1.094422653783611E-2</v>
      </c>
      <c r="D6" s="33">
        <f>'source data_prod_files_yearly'!D6/'source data_prod_files_yearly'!D5-1</f>
        <v>5.7206933252242909E-3</v>
      </c>
      <c r="E6" s="33">
        <f>'source data_prod_files_yearly'!E6/'source data_prod_files_yearly'!E5-1</f>
        <v>5.5017288575133216E-2</v>
      </c>
      <c r="F6" s="33">
        <f>'source data_prod_files_yearly'!F6/'source data_prod_files_yearly'!F5-1</f>
        <v>2.1754788017678717E-2</v>
      </c>
      <c r="G6" s="33">
        <f>'source data_prod_files_yearly'!G6/'source data_prod_files_yearly'!G5-1</f>
        <v>-1.4195583596214534E-2</v>
      </c>
      <c r="H6" s="33">
        <f>'source data_prod_files_yearly'!H6/'source data_prod_files_yearly'!H5-1</f>
        <v>1.7969735182850055E-2</v>
      </c>
      <c r="I6" s="33">
        <f>'source data_prod_files_yearly'!I6/'source data_prod_files_yearly'!I5-1</f>
        <v>4.1016567476274579E-2</v>
      </c>
      <c r="J6" s="33">
        <f>'source data_prod_files_yearly'!J6/'source data_prod_files_yearly'!J5-1</f>
        <v>1.6066838046273624E-3</v>
      </c>
      <c r="K6" s="33">
        <f>'source data_prod_files_yearly'!K6/'source data_prod_files_yearly'!K5-1</f>
        <v>-1.5915119363395291E-2</v>
      </c>
    </row>
    <row r="7" spans="1:11">
      <c r="A7" t="s">
        <v>142</v>
      </c>
      <c r="B7" s="33">
        <f>'source data_prod_files_yearly'!B7/'source data_prod_files_yearly'!B6-1</f>
        <v>-4.9023534500720611E-3</v>
      </c>
      <c r="C7" s="33">
        <f>'source data_prod_files_yearly'!C7/'source data_prod_files_yearly'!C6-1</f>
        <v>5.4961485322785109E-2</v>
      </c>
      <c r="D7" s="33">
        <f>'source data_prod_files_yearly'!D7/'source data_prod_files_yearly'!D6-1</f>
        <v>5.4179186272842239E-2</v>
      </c>
      <c r="E7" s="33">
        <f>'source data_prod_files_yearly'!E7/'source data_prod_files_yearly'!E6-1</f>
        <v>3.2381407575576615E-2</v>
      </c>
      <c r="F7" s="33">
        <f>'source data_prod_files_yearly'!F7/'source data_prod_files_yearly'!F6-1</f>
        <v>-4.902353450071284E-3</v>
      </c>
      <c r="G7" s="33">
        <f>'source data_prod_files_yearly'!G7/'source data_prod_files_yearly'!G6-1</f>
        <v>-4.7999999999999154E-3</v>
      </c>
      <c r="H7" s="33">
        <f>'source data_prod_files_yearly'!H7/'source data_prod_files_yearly'!H6-1</f>
        <v>-1.5484670176524329E-3</v>
      </c>
      <c r="I7" s="33">
        <f>'source data_prod_files_yearly'!I7/'source data_prod_files_yearly'!I6-1</f>
        <v>-1.1897404202719342E-2</v>
      </c>
      <c r="J7" s="33">
        <f>'source data_prod_files_yearly'!J7/'source data_prod_files_yearly'!J6-1</f>
        <v>1.1549566891241536E-2</v>
      </c>
      <c r="K7" s="33">
        <f>'source data_prod_files_yearly'!K7/'source data_prod_files_yearly'!K6-1</f>
        <v>2.9649595687331498E-2</v>
      </c>
    </row>
    <row r="8" spans="1:11">
      <c r="B8" s="34">
        <f>AVERAGE(B5:B7)</f>
        <v>1.681807374957045E-2</v>
      </c>
      <c r="C8" s="34">
        <f>AVERAGE(C4:C7)</f>
        <v>9.6182472588500767E-3</v>
      </c>
      <c r="D8" s="34">
        <f t="shared" ref="D8:K8" si="0">AVERAGE(D4:D7)</f>
        <v>7.7746141338455588E-4</v>
      </c>
      <c r="E8" s="34">
        <f t="shared" si="0"/>
        <v>2.1091565343530627E-2</v>
      </c>
      <c r="F8" s="34">
        <f t="shared" si="0"/>
        <v>6.9257246243472903E-3</v>
      </c>
      <c r="G8" s="34">
        <f t="shared" si="0"/>
        <v>5.432794497272353E-4</v>
      </c>
      <c r="H8" s="34">
        <f t="shared" si="0"/>
        <v>9.0724689169962569E-3</v>
      </c>
      <c r="I8" s="34">
        <f t="shared" si="0"/>
        <v>-1.0787306811355368E-3</v>
      </c>
      <c r="J8" s="34">
        <f t="shared" si="0"/>
        <v>-3.0248359059133201E-3</v>
      </c>
      <c r="K8" s="34">
        <f t="shared" si="0"/>
        <v>5.1333350530673116E-2</v>
      </c>
    </row>
    <row r="9" spans="1:11">
      <c r="C9" s="33"/>
      <c r="D9" s="33"/>
      <c r="E9" s="33"/>
      <c r="F9" s="33"/>
      <c r="G9" s="33"/>
      <c r="H9" s="33"/>
      <c r="I9" s="33"/>
      <c r="J9" s="33"/>
      <c r="K9" s="33"/>
    </row>
    <row r="10" spans="1:11">
      <c r="A10" t="s">
        <v>143</v>
      </c>
    </row>
    <row r="12" spans="1:11">
      <c r="A12" t="s">
        <v>144</v>
      </c>
    </row>
    <row r="13" spans="1:11">
      <c r="B13" t="s">
        <v>145</v>
      </c>
    </row>
    <row r="14" spans="1:11">
      <c r="B14">
        <v>2006</v>
      </c>
      <c r="C14">
        <v>2007</v>
      </c>
      <c r="D14">
        <v>2008</v>
      </c>
      <c r="E14">
        <v>2009</v>
      </c>
      <c r="F14">
        <v>2010</v>
      </c>
      <c r="G14">
        <v>2011</v>
      </c>
      <c r="H14">
        <v>2012</v>
      </c>
      <c r="I14">
        <v>2013</v>
      </c>
      <c r="J14">
        <v>2014</v>
      </c>
      <c r="K14">
        <v>2015</v>
      </c>
    </row>
    <row r="15" spans="1:11">
      <c r="A15" t="s">
        <v>139</v>
      </c>
      <c r="B15" s="32"/>
      <c r="C15" s="33">
        <f>'source data_prod_files_yearly'!C15/'source data_prod_files_yearly'!B18-1</f>
        <v>5.6172893156509751E-2</v>
      </c>
      <c r="D15" s="33">
        <f>'source data_prod_files_yearly'!D15/'source data_prod_files_yearly'!C18-1</f>
        <v>8.5742183227140334E-2</v>
      </c>
      <c r="E15" s="33">
        <f>'source data_prod_files_yearly'!E15/'source data_prod_files_yearly'!D18-1</f>
        <v>-2.4083379562255813E-2</v>
      </c>
      <c r="F15" s="33">
        <f>'source data_prod_files_yearly'!F15/'source data_prod_files_yearly'!E18-1</f>
        <v>7.6733610102389882E-2</v>
      </c>
      <c r="G15" s="33">
        <f>'source data_prod_files_yearly'!G15/'source data_prod_files_yearly'!F18-1</f>
        <v>3.1739504912066785E-2</v>
      </c>
      <c r="H15" s="33">
        <f>'source data_prod_files_yearly'!H15/'source data_prod_files_yearly'!G18-1</f>
        <v>4.7648100739633437E-2</v>
      </c>
      <c r="I15" s="33">
        <f>'source data_prod_files_yearly'!I15/'source data_prod_files_yearly'!H18-1</f>
        <v>5.6604016688232006E-2</v>
      </c>
      <c r="J15" s="33">
        <f>'source data_prod_files_yearly'!J15/'source data_prod_files_yearly'!I18-1</f>
        <v>-1.0745793154258609E-2</v>
      </c>
      <c r="K15" s="33">
        <f>'source data_prod_files_yearly'!K15/'source data_prod_files_yearly'!J18-1</f>
        <v>-9.7171657282716484E-2</v>
      </c>
    </row>
    <row r="16" spans="1:11">
      <c r="A16" t="s">
        <v>140</v>
      </c>
      <c r="B16" s="33">
        <f>'source data_prod_files_yearly'!B16/'source data_prod_files_yearly'!B15-1</f>
        <v>-9.5818231085188499E-3</v>
      </c>
      <c r="C16" s="33">
        <f>'source data_prod_files_yearly'!C16/'source data_prod_files_yearly'!C15-1</f>
        <v>-0.21495918511438206</v>
      </c>
      <c r="D16" s="33">
        <f>'source data_prod_files_yearly'!D16/'source data_prod_files_yearly'!D15-1</f>
        <v>5.7218031136519576E-2</v>
      </c>
      <c r="E16" s="33">
        <f>'source data_prod_files_yearly'!E16/'source data_prod_files_yearly'!E15-1</f>
        <v>-9.9069254676072971E-3</v>
      </c>
      <c r="F16" s="33">
        <f>'source data_prod_files_yearly'!F16/'source data_prod_files_yearly'!F15-1</f>
        <v>3.6515126343453996E-2</v>
      </c>
      <c r="G16" s="33">
        <f>'source data_prod_files_yearly'!G16/'source data_prod_files_yearly'!G15-1</f>
        <v>2.6278028217256999E-2</v>
      </c>
      <c r="H16" s="33">
        <f>'source data_prod_files_yearly'!H16/'source data_prod_files_yearly'!H15-1</f>
        <v>-6.5653801148261026E-3</v>
      </c>
      <c r="I16" s="33">
        <f>'source data_prod_files_yearly'!I16/'source data_prod_files_yearly'!I15-1</f>
        <v>2.0119739138121373E-2</v>
      </c>
      <c r="J16" s="33">
        <f>'source data_prod_files_yearly'!J16/'source data_prod_files_yearly'!J15-1</f>
        <v>-1.9427044819989359E-2</v>
      </c>
      <c r="K16" s="33">
        <f>'source data_prod_files_yearly'!K16/'source data_prod_files_yearly'!K15-1</f>
        <v>5.839097742251842E-2</v>
      </c>
    </row>
    <row r="17" spans="1:11">
      <c r="A17" t="s">
        <v>141</v>
      </c>
      <c r="B17" s="33">
        <f>'source data_prod_files_yearly'!B17/'source data_prod_files_yearly'!B16-1</f>
        <v>-8.2123961565567005E-2</v>
      </c>
      <c r="C17" s="33">
        <f>'source data_prod_files_yearly'!C17/'source data_prod_files_yearly'!C16-1</f>
        <v>-7.2197577901562893E-2</v>
      </c>
      <c r="D17" s="33">
        <f>'source data_prod_files_yearly'!D17/'source data_prod_files_yearly'!D16-1</f>
        <v>-6.6807637836866052E-2</v>
      </c>
      <c r="E17" s="33">
        <f>'source data_prod_files_yearly'!E17/'source data_prod_files_yearly'!E16-1</f>
        <v>-9.9323770749795259E-2</v>
      </c>
      <c r="F17" s="33">
        <f>'source data_prod_files_yearly'!F17/'source data_prod_files_yearly'!F16-1</f>
        <v>-9.9297716838343653E-2</v>
      </c>
      <c r="G17" s="33">
        <f>'source data_prod_files_yearly'!G17/'source data_prod_files_yearly'!G16-1</f>
        <v>-5.7297760002489984E-2</v>
      </c>
      <c r="H17" s="33">
        <f>'source data_prod_files_yearly'!H17/'source data_prod_files_yearly'!H16-1</f>
        <v>-5.9873765273598889E-2</v>
      </c>
      <c r="I17" s="33">
        <f>'source data_prod_files_yearly'!I17/'source data_prod_files_yearly'!I16-1</f>
        <v>-5.2800151907594906E-4</v>
      </c>
      <c r="J17" s="33">
        <f>'source data_prod_files_yearly'!J17/'source data_prod_files_yearly'!J16-1</f>
        <v>-4.7112469418504777E-2</v>
      </c>
      <c r="K17" s="33">
        <f>'source data_prod_files_yearly'!K17/'source data_prod_files_yearly'!K16-1</f>
        <v>-4.4482773450682189E-2</v>
      </c>
    </row>
    <row r="18" spans="1:11">
      <c r="A18" t="s">
        <v>142</v>
      </c>
      <c r="B18" s="33">
        <f>'source data_prod_files_yearly'!B18/'source data_prod_files_yearly'!B17-1</f>
        <v>-4.3592779263475379E-2</v>
      </c>
      <c r="C18" s="33">
        <f>'source data_prod_files_yearly'!C18/'source data_prod_files_yearly'!C17-1</f>
        <v>0.2142957782215329</v>
      </c>
      <c r="D18" s="33">
        <f>'source data_prod_files_yearly'!D18/'source data_prod_files_yearly'!D17-1</f>
        <v>0.19792754394051815</v>
      </c>
      <c r="E18" s="33">
        <f>'source data_prod_files_yearly'!E18/'source data_prod_files_yearly'!E17-1</f>
        <v>0.1850336214699968</v>
      </c>
      <c r="F18" s="33">
        <f>'source data_prod_files_yearly'!F18/'source data_prod_files_yearly'!F17-1</f>
        <v>-1.8948021166510398E-2</v>
      </c>
      <c r="G18" s="33">
        <f>'source data_prod_files_yearly'!G18/'source data_prod_files_yearly'!G17-1</f>
        <v>0.1217379041437805</v>
      </c>
      <c r="H18" s="33">
        <f>'source data_prod_files_yearly'!H18/'source data_prod_files_yearly'!H17-1</f>
        <v>0.13262394348938966</v>
      </c>
      <c r="I18" s="33">
        <f>'source data_prod_files_yearly'!I18/'source data_prod_files_yearly'!I17-1</f>
        <v>7.9190144167427867E-2</v>
      </c>
      <c r="J18" s="33">
        <f>'source data_prod_files_yearly'!J18/'source data_prod_files_yearly'!J17-1</f>
        <v>-3.8139464309998594E-2</v>
      </c>
      <c r="K18" s="33">
        <f>'source data_prod_files_yearly'!K18/'source data_prod_files_yearly'!K17-1</f>
        <v>0.13920020438998137</v>
      </c>
    </row>
    <row r="19" spans="1:11">
      <c r="A19" t="s">
        <v>146</v>
      </c>
      <c r="B19" s="34">
        <f>AVERAGE(B16:B18)</f>
        <v>-4.5099521312520409E-2</v>
      </c>
      <c r="C19" s="34">
        <f>AVERAGE(C15:C18)</f>
        <v>-4.1720229094755756E-3</v>
      </c>
      <c r="D19" s="34">
        <f t="shared" ref="D19:K19" si="1">AVERAGE(D15:D18)</f>
        <v>6.8520030116828001E-2</v>
      </c>
      <c r="E19" s="34">
        <f t="shared" si="1"/>
        <v>1.2929886422584608E-2</v>
      </c>
      <c r="F19" s="34">
        <f t="shared" si="1"/>
        <v>-1.2492503897525431E-3</v>
      </c>
      <c r="G19" s="34">
        <f t="shared" si="1"/>
        <v>3.0614419317653574E-2</v>
      </c>
      <c r="H19" s="34">
        <f t="shared" si="1"/>
        <v>2.8458224710149527E-2</v>
      </c>
      <c r="I19" s="34">
        <f t="shared" si="1"/>
        <v>3.8846474618676324E-2</v>
      </c>
      <c r="J19" s="34">
        <f t="shared" si="1"/>
        <v>-2.8856192925687835E-2</v>
      </c>
      <c r="K19" s="34">
        <f t="shared" si="1"/>
        <v>1.398418776977528E-2</v>
      </c>
    </row>
    <row r="20" spans="1:11">
      <c r="C20" s="33"/>
      <c r="D20" s="33"/>
      <c r="E20" s="33"/>
      <c r="F20" s="33"/>
      <c r="G20" s="33"/>
      <c r="H20" s="33"/>
      <c r="I20" s="33"/>
      <c r="J20" s="33"/>
      <c r="K20" s="33"/>
    </row>
    <row r="21" spans="1:11">
      <c r="A21" t="s">
        <v>147</v>
      </c>
    </row>
    <row r="24" spans="1:11">
      <c r="A24" t="s">
        <v>148</v>
      </c>
    </row>
    <row r="25" spans="1:11">
      <c r="A25" s="35" t="s">
        <v>149</v>
      </c>
    </row>
    <row r="26" spans="1:11">
      <c r="B26" s="36">
        <v>2006</v>
      </c>
      <c r="C26" s="36">
        <v>2007</v>
      </c>
      <c r="D26" s="36">
        <v>2008</v>
      </c>
      <c r="E26" s="36">
        <v>2009</v>
      </c>
      <c r="F26" s="36"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</row>
    <row r="27" spans="1:11">
      <c r="A27" s="37" t="s">
        <v>139</v>
      </c>
      <c r="C27" s="33"/>
      <c r="D27" s="33">
        <f>'source data_prod_files_yearly'!D27/'source data_prod_files_yearly'!C30-1</f>
        <v>-1.6815216976694525E-2</v>
      </c>
      <c r="E27" s="33">
        <f>'source data_prod_files_yearly'!E27/'source data_prod_files_yearly'!D30-1</f>
        <v>4.316345197743221E-2</v>
      </c>
      <c r="F27" s="33">
        <f>'source data_prod_files_yearly'!F27/'source data_prod_files_yearly'!E30-1</f>
        <v>4.2016606790225675E-2</v>
      </c>
      <c r="G27" s="33">
        <f>'source data_prod_files_yearly'!G27/'source data_prod_files_yearly'!F30-1</f>
        <v>3.0901048862935765E-2</v>
      </c>
      <c r="H27" s="33">
        <f>'source data_prod_files_yearly'!H27/'source data_prod_files_yearly'!G30-1</f>
        <v>1.1681710698938197E-2</v>
      </c>
      <c r="I27" s="33">
        <f>'source data_prod_files_yearly'!I27/'source data_prod_files_yearly'!H30-1</f>
        <v>6.1176050682608674E-2</v>
      </c>
      <c r="J27" s="33">
        <f>'source data_prod_files_yearly'!J27/'source data_prod_files_yearly'!I30-1</f>
        <v>6.7456812738291294E-3</v>
      </c>
      <c r="K27" s="33">
        <f>'source data_prod_files_yearly'!K27/'source data_prod_files_yearly'!J30-1</f>
        <v>7.8605269913879727E-2</v>
      </c>
    </row>
    <row r="28" spans="1:11">
      <c r="A28" s="37" t="s">
        <v>140</v>
      </c>
      <c r="C28" s="33">
        <f>'source data_prod_files_yearly'!C28/'source data_prod_files_yearly'!C27-1</f>
        <v>4.6081966448276779E-2</v>
      </c>
      <c r="D28" s="33">
        <f>'source data_prod_files_yearly'!D28/'source data_prod_files_yearly'!D27-1</f>
        <v>1.1199265452334517E-2</v>
      </c>
      <c r="E28" s="33">
        <f>'source data_prod_files_yearly'!E28/'source data_prod_files_yearly'!E27-1</f>
        <v>3.0465647809739593E-2</v>
      </c>
      <c r="F28" s="33">
        <f>'source data_prod_files_yearly'!F28/'source data_prod_files_yearly'!F27-1</f>
        <v>2.9454072196726244E-3</v>
      </c>
      <c r="G28" s="33">
        <f>'source data_prod_files_yearly'!G28/'source data_prod_files_yearly'!G27-1</f>
        <v>-2.3290315510861248E-2</v>
      </c>
      <c r="H28" s="33">
        <f>'source data_prod_files_yearly'!H28/'source data_prod_files_yearly'!H27-1</f>
        <v>3.4741419475074142E-2</v>
      </c>
      <c r="I28" s="33">
        <f>'source data_prod_files_yearly'!I28/'source data_prod_files_yearly'!I27-1</f>
        <v>4.5507290247717158E-3</v>
      </c>
      <c r="J28" s="33">
        <f>'source data_prod_files_yearly'!J28/'source data_prod_files_yearly'!J27-1</f>
        <v>9.0254336720851924E-4</v>
      </c>
      <c r="K28" s="33">
        <f>'source data_prod_files_yearly'!K28/'source data_prod_files_yearly'!K27-1</f>
        <v>1.2683472177142718E-2</v>
      </c>
    </row>
    <row r="29" spans="1:11">
      <c r="A29" s="37" t="s">
        <v>141</v>
      </c>
      <c r="C29" s="33">
        <f>'source data_prod_files_yearly'!C29/'source data_prod_files_yearly'!C28-1</f>
        <v>8.3019541130664454E-3</v>
      </c>
      <c r="D29" s="33">
        <f>'source data_prod_files_yearly'!D29/'source data_prod_files_yearly'!D28-1</f>
        <v>0.10132045912331811</v>
      </c>
      <c r="E29" s="33">
        <f>'source data_prod_files_yearly'!E29/'source data_prod_files_yearly'!E28-1</f>
        <v>2.2967123385683186E-2</v>
      </c>
      <c r="F29" s="33">
        <f>'source data_prod_files_yearly'!F29/'source data_prod_files_yearly'!F28-1</f>
        <v>2.577516732686802E-2</v>
      </c>
      <c r="G29" s="33">
        <f>'source data_prod_files_yearly'!G29/'source data_prod_files_yearly'!G28-1</f>
        <v>3.5664969362216192E-2</v>
      </c>
      <c r="H29" s="33">
        <f>'source data_prod_files_yearly'!H29/'source data_prod_files_yearly'!H28-1</f>
        <v>-6.3112551968425024E-3</v>
      </c>
      <c r="I29" s="33">
        <f>'source data_prod_files_yearly'!I29/'source data_prod_files_yearly'!I28-1</f>
        <v>-5.882116597693765E-2</v>
      </c>
      <c r="J29" s="33">
        <f>'source data_prod_files_yearly'!J29/'source data_prod_files_yearly'!J28-1</f>
        <v>-1.5672059009179229E-2</v>
      </c>
      <c r="K29" s="33">
        <f>'source data_prod_files_yearly'!K29/'source data_prod_files_yearly'!K28-1</f>
        <v>-2.8008561040144264E-2</v>
      </c>
    </row>
    <row r="30" spans="1:11">
      <c r="A30" s="37" t="s">
        <v>142</v>
      </c>
      <c r="C30" s="33">
        <f>'source data_prod_files_yearly'!C30/'source data_prod_files_yearly'!C29-1</f>
        <v>-6.0409215564838359E-3</v>
      </c>
      <c r="D30" s="33">
        <f>'source data_prod_files_yearly'!D30/'source data_prod_files_yearly'!D29-1</f>
        <v>5.6894849910003487E-2</v>
      </c>
      <c r="E30" s="33">
        <f>'source data_prod_files_yearly'!E30/'source data_prod_files_yearly'!E29-1</f>
        <v>4.9908825219194153E-2</v>
      </c>
      <c r="F30" s="33">
        <f>'source data_prod_files_yearly'!F30/'source data_prod_files_yearly'!F29-1</f>
        <v>2.1585416195054385E-2</v>
      </c>
      <c r="G30" s="33">
        <f>'source data_prod_files_yearly'!G30/'source data_prod_files_yearly'!G29-1</f>
        <v>6.0752900981229097E-2</v>
      </c>
      <c r="H30" s="33">
        <f>'source data_prod_files_yearly'!H30/'source data_prod_files_yearly'!H29-1</f>
        <v>5.7958810690794005E-2</v>
      </c>
      <c r="I30" s="33">
        <f>'source data_prod_files_yearly'!I30/'source data_prod_files_yearly'!I29-1</f>
        <v>-2.1205976520811132E-2</v>
      </c>
      <c r="J30" s="33">
        <f>'source data_prod_files_yearly'!J30/'source data_prod_files_yearly'!J29-1</f>
        <v>-5.7962623671674929E-2</v>
      </c>
      <c r="K30" s="33">
        <f>'source data_prod_files_yearly'!K30/'source data_prod_files_yearly'!K29-1</f>
        <v>-7.8527061915479868E-3</v>
      </c>
    </row>
    <row r="31" spans="1:11">
      <c r="A31" s="38" t="s">
        <v>146</v>
      </c>
      <c r="C31" s="34">
        <f>AVERAGE(C27:C30)</f>
        <v>1.6114333001619796E-2</v>
      </c>
      <c r="D31" s="34">
        <f t="shared" ref="D31" si="2">AVERAGE(D27:D30)</f>
        <v>3.8149839377240397E-2</v>
      </c>
      <c r="E31" s="34">
        <f t="shared" ref="E31" si="3">AVERAGE(E27:E30)</f>
        <v>3.6626262098012285E-2</v>
      </c>
      <c r="F31" s="34">
        <f t="shared" ref="F31" si="4">AVERAGE(F27:F30)</f>
        <v>2.3080649382955176E-2</v>
      </c>
      <c r="G31" s="34">
        <f t="shared" ref="G31" si="5">AVERAGE(G27:G30)</f>
        <v>2.6007150923879951E-2</v>
      </c>
      <c r="H31" s="34">
        <f t="shared" ref="H31" si="6">AVERAGE(H27:H30)</f>
        <v>2.451767141699096E-2</v>
      </c>
      <c r="I31" s="34">
        <f t="shared" ref="I31" si="7">AVERAGE(I27:I30)</f>
        <v>-3.5750906975920982E-3</v>
      </c>
      <c r="J31" s="34">
        <f t="shared" ref="J31:K31" si="8">AVERAGE(J27:J30)</f>
        <v>-1.6496614509954127E-2</v>
      </c>
      <c r="K31" s="34">
        <f t="shared" si="8"/>
        <v>1.3856868714832549E-2</v>
      </c>
    </row>
    <row r="32" spans="1:11">
      <c r="D32" s="33"/>
      <c r="E32" s="33"/>
      <c r="F32" s="33"/>
      <c r="G32" s="33"/>
      <c r="H32" s="33"/>
      <c r="I32" s="33"/>
      <c r="J32" s="33"/>
      <c r="K32" s="33"/>
    </row>
    <row r="33" spans="1:11">
      <c r="A33" s="37" t="s">
        <v>150</v>
      </c>
    </row>
    <row r="35" spans="1:11">
      <c r="A35" t="s">
        <v>151</v>
      </c>
    </row>
    <row r="36" spans="1:11">
      <c r="A36" t="s">
        <v>152</v>
      </c>
    </row>
    <row r="37" spans="1:11">
      <c r="B37">
        <v>2006</v>
      </c>
      <c r="C37">
        <v>2007</v>
      </c>
      <c r="D37">
        <v>2008</v>
      </c>
      <c r="E37">
        <v>2009</v>
      </c>
      <c r="F37">
        <v>2010</v>
      </c>
      <c r="G37">
        <v>2011</v>
      </c>
      <c r="H37">
        <v>2012</v>
      </c>
      <c r="I37">
        <v>2013</v>
      </c>
      <c r="J37">
        <v>2014</v>
      </c>
      <c r="K37">
        <v>2015</v>
      </c>
    </row>
    <row r="38" spans="1:11">
      <c r="A38" t="s">
        <v>153</v>
      </c>
      <c r="B38" s="32"/>
      <c r="C38" s="33">
        <f>'source data_prod_files_yearly'!C38/'source data_prod_files_yearly'!B41-1</f>
        <v>0.18181422794575752</v>
      </c>
      <c r="D38" s="33">
        <f>'source data_prod_files_yearly'!D38/'source data_prod_files_yearly'!C41-1</f>
        <v>0.47246841608731605</v>
      </c>
      <c r="E38" s="33">
        <f>'source data_prod_files_yearly'!E38/'source data_prod_files_yearly'!D41-1</f>
        <v>-4.2517232403482819E-2</v>
      </c>
      <c r="F38" s="33">
        <f>'source data_prod_files_yearly'!F38/'source data_prod_files_yearly'!E41-1</f>
        <v>8.0069640895577887E-2</v>
      </c>
      <c r="G38" s="33">
        <f>'source data_prod_files_yearly'!G38/'source data_prod_files_yearly'!F41-1</f>
        <v>5.9691676541001826E-2</v>
      </c>
      <c r="H38" s="33">
        <f>'source data_prod_files_yearly'!H38/'source data_prod_files_yearly'!G41-1</f>
        <v>0.54215354929935611</v>
      </c>
      <c r="I38" s="33">
        <f>'source data_prod_files_yearly'!I38/'source data_prod_files_yearly'!H41-1</f>
        <v>1.4597889626238647E-2</v>
      </c>
      <c r="J38" s="33">
        <f>'source data_prod_files_yearly'!J38/'source data_prod_files_yearly'!I41-1</f>
        <v>-4.5425360335988318E-2</v>
      </c>
      <c r="K38" s="33">
        <f>'source data_prod_files_yearly'!K38/'source data_prod_files_yearly'!J41-1</f>
        <v>5.0697319519877437E-2</v>
      </c>
    </row>
    <row r="39" spans="1:11">
      <c r="A39" t="s">
        <v>154</v>
      </c>
      <c r="B39" s="33">
        <f>'source data_prod_files_yearly'!B39/'source data_prod_files_yearly'!B38-1</f>
        <v>-8.2669274424962857E-2</v>
      </c>
      <c r="C39" s="33">
        <f>'source data_prod_files_yearly'!C39/'source data_prod_files_yearly'!C38-1</f>
        <v>0.15375364689697668</v>
      </c>
      <c r="D39" s="33">
        <f>'source data_prod_files_yearly'!D39/'source data_prod_files_yearly'!D38-1</f>
        <v>0.18804119559826038</v>
      </c>
      <c r="E39" s="33">
        <f>'source data_prod_files_yearly'!E39/'source data_prod_files_yearly'!E38-1</f>
        <v>3.8080870278776491E-2</v>
      </c>
      <c r="F39" s="33">
        <f>'source data_prod_files_yearly'!F39/'source data_prod_files_yearly'!F38-1</f>
        <v>-0.1016008685130374</v>
      </c>
      <c r="G39" s="33">
        <f>'source data_prod_files_yearly'!G39/'source data_prod_files_yearly'!G38-1</f>
        <v>5.0927333340591963E-2</v>
      </c>
      <c r="H39" s="33">
        <f>'source data_prod_files_yearly'!H39/'source data_prod_files_yearly'!H38-1</f>
        <v>9.7225958365475762E-2</v>
      </c>
      <c r="I39" s="33">
        <f>'source data_prod_files_yearly'!I39/'source data_prod_files_yearly'!I38-1</f>
        <v>4.5261337778498056E-2</v>
      </c>
      <c r="J39" s="33">
        <f>'source data_prod_files_yearly'!J39/'source data_prod_files_yearly'!J38-1</f>
        <v>1.65390694348444E-2</v>
      </c>
      <c r="K39" s="33">
        <f>'source data_prod_files_yearly'!K39/'source data_prod_files_yearly'!K38-1</f>
        <v>-2.0455344630860295E-2</v>
      </c>
    </row>
    <row r="40" spans="1:11">
      <c r="A40" t="s">
        <v>155</v>
      </c>
      <c r="B40" s="33">
        <f>'source data_prod_files_yearly'!B40/'source data_prod_files_yearly'!B39-1</f>
        <v>0.16305551968535736</v>
      </c>
      <c r="C40" s="33">
        <f>'source data_prod_files_yearly'!C40/'source data_prod_files_yearly'!C39-1</f>
        <v>0.12949406692092325</v>
      </c>
      <c r="D40" s="33">
        <f>'source data_prod_files_yearly'!D40/'source data_prod_files_yearly'!D39-1</f>
        <v>0.17616689389326767</v>
      </c>
      <c r="E40" s="33">
        <f>'source data_prod_files_yearly'!E40/'source data_prod_files_yearly'!E39-1</f>
        <v>4.9596809897687333E-2</v>
      </c>
      <c r="F40" s="33">
        <f>'source data_prod_files_yearly'!F40/'source data_prod_files_yearly'!F39-1</f>
        <v>6.8847759651575746E-2</v>
      </c>
      <c r="G40" s="33">
        <f>'source data_prod_files_yearly'!G40/'source data_prod_files_yearly'!G39-1</f>
        <v>2.1902811608537354E-2</v>
      </c>
      <c r="H40" s="33">
        <f>'source data_prod_files_yearly'!H40/'source data_prod_files_yearly'!H39-1</f>
        <v>2.7997961115408865E-2</v>
      </c>
      <c r="I40" s="33">
        <f>'source data_prod_files_yearly'!I40/'source data_prod_files_yearly'!I39-1</f>
        <v>3.3297609605318357E-3</v>
      </c>
      <c r="J40" s="33">
        <f>'source data_prod_files_yearly'!J40/'source data_prod_files_yearly'!J39-1</f>
        <v>0.12554128544444421</v>
      </c>
      <c r="K40" s="33">
        <f>'source data_prod_files_yearly'!K40/'source data_prod_files_yearly'!K39-1</f>
        <v>4.340452506027459E-2</v>
      </c>
    </row>
    <row r="41" spans="1:11">
      <c r="A41" t="s">
        <v>156</v>
      </c>
      <c r="B41" s="33">
        <f>'source data_prod_files_yearly'!B41/'source data_prod_files_yearly'!B40-1</f>
        <v>0.11712578178992183</v>
      </c>
      <c r="C41" s="33">
        <f>'source data_prod_files_yearly'!C41/'source data_prod_files_yearly'!C40-1</f>
        <v>0.13344503293090382</v>
      </c>
      <c r="D41" s="33">
        <f>'source data_prod_files_yearly'!D41/'source data_prod_files_yearly'!D40-1</f>
        <v>-9.5652978805799149E-3</v>
      </c>
      <c r="E41" s="33">
        <f>'source data_prod_files_yearly'!E41/'source data_prod_files_yearly'!E40-1</f>
        <v>0.16950055442748013</v>
      </c>
      <c r="F41" s="33">
        <f>'source data_prod_files_yearly'!F41/'source data_prod_files_yearly'!F40-1</f>
        <v>7.4159084232040318E-2</v>
      </c>
      <c r="G41" s="33">
        <f>'source data_prod_files_yearly'!G41/'source data_prod_files_yearly'!G40-1</f>
        <v>-0.22945359137921295</v>
      </c>
      <c r="H41" s="33">
        <f>'source data_prod_files_yearly'!H41/'source data_prod_files_yearly'!H40-1</f>
        <v>0.1814841462846728</v>
      </c>
      <c r="I41" s="33">
        <f>'source data_prod_files_yearly'!I41/'source data_prod_files_yearly'!I40-1</f>
        <v>4.5419175828961489E-2</v>
      </c>
      <c r="J41" s="33">
        <f>'source data_prod_files_yearly'!J41/'source data_prod_files_yearly'!J40-1</f>
        <v>6.2636975308552278E-2</v>
      </c>
      <c r="K41" s="33">
        <f>'source data_prod_files_yearly'!K41/'source data_prod_files_yearly'!K40-1</f>
        <v>8.1004560688142657E-2</v>
      </c>
    </row>
    <row r="42" spans="1:11">
      <c r="A42" t="s">
        <v>146</v>
      </c>
      <c r="B42" s="34">
        <f>AVERAGE(B39:B41)</f>
        <v>6.5837342350105452E-2</v>
      </c>
      <c r="C42" s="34">
        <f>AVERAGE(C38:C41)</f>
        <v>0.14962674367364032</v>
      </c>
      <c r="D42" s="34">
        <f t="shared" ref="D42" si="9">AVERAGE(D38:D41)</f>
        <v>0.20677780192456605</v>
      </c>
      <c r="E42" s="34">
        <f t="shared" ref="E42" si="10">AVERAGE(E38:E41)</f>
        <v>5.3665250550115284E-2</v>
      </c>
      <c r="F42" s="34">
        <f t="shared" ref="F42" si="11">AVERAGE(F38:F41)</f>
        <v>3.0368904066539137E-2</v>
      </c>
      <c r="G42" s="34">
        <f t="shared" ref="G42" si="12">AVERAGE(G38:G41)</f>
        <v>-2.4232942472270452E-2</v>
      </c>
      <c r="H42" s="34">
        <f t="shared" ref="H42" si="13">AVERAGE(H38:H41)</f>
        <v>0.21221540376622838</v>
      </c>
      <c r="I42" s="34">
        <f t="shared" ref="I42" si="14">AVERAGE(I38:I41)</f>
        <v>2.7152041048557507E-2</v>
      </c>
      <c r="J42" s="34">
        <f t="shared" ref="J42" si="15">AVERAGE(J38:J41)</f>
        <v>3.9822992462963142E-2</v>
      </c>
      <c r="K42" s="34">
        <f t="shared" ref="K42" si="16">AVERAGE(K38:K41)</f>
        <v>3.8662765159358597E-2</v>
      </c>
    </row>
    <row r="43" spans="1:11">
      <c r="C43" s="33"/>
      <c r="D43" s="33"/>
      <c r="E43" s="33"/>
      <c r="F43" s="33"/>
      <c r="G43" s="33"/>
      <c r="H43" s="33"/>
      <c r="I43" s="33"/>
      <c r="J43" s="33"/>
      <c r="K43" s="33"/>
    </row>
    <row r="44" spans="1:11">
      <c r="A44" t="s">
        <v>157</v>
      </c>
    </row>
    <row r="46" spans="1:11">
      <c r="A46" s="2" t="s">
        <v>158</v>
      </c>
    </row>
    <row r="47" spans="1:11">
      <c r="A47" s="2" t="s">
        <v>159</v>
      </c>
    </row>
    <row r="48" spans="1:11">
      <c r="B48">
        <v>2006</v>
      </c>
      <c r="C48">
        <v>2007</v>
      </c>
      <c r="D48">
        <v>2008</v>
      </c>
      <c r="E48">
        <v>2009</v>
      </c>
      <c r="F48">
        <v>2010</v>
      </c>
      <c r="G48">
        <v>2011</v>
      </c>
      <c r="H48">
        <v>2012</v>
      </c>
      <c r="I48">
        <v>2013</v>
      </c>
      <c r="J48">
        <v>2014</v>
      </c>
      <c r="K48">
        <v>2015</v>
      </c>
    </row>
    <row r="49" spans="1:12">
      <c r="A49" t="s">
        <v>153</v>
      </c>
      <c r="B49" s="32"/>
      <c r="C49" s="33">
        <f>'source data_prod_files_yearly'!C49/'source data_prod_files_yearly'!B52-1</f>
        <v>0.46936911209356746</v>
      </c>
      <c r="D49" s="33">
        <f>'source data_prod_files_yearly'!D49/'source data_prod_files_yearly'!C52-1</f>
        <v>0.56538506699465252</v>
      </c>
      <c r="E49" s="33">
        <f>'source data_prod_files_yearly'!E49/'source data_prod_files_yearly'!D52-1</f>
        <v>5.1878753794961687</v>
      </c>
      <c r="F49" s="33">
        <f>'source data_prod_files_yearly'!F49/'source data_prod_files_yearly'!E52-1</f>
        <v>1.6701808681520434</v>
      </c>
      <c r="G49" s="33">
        <f>'source data_prod_files_yearly'!G49/'source data_prod_files_yearly'!F52-1</f>
        <v>0.36050993720007218</v>
      </c>
      <c r="H49" s="33">
        <f>'source data_prod_files_yearly'!H49/'source data_prod_files_yearly'!G52-1</f>
        <v>-1.9505561958508055E-2</v>
      </c>
      <c r="I49" s="33">
        <f>'source data_prod_files_yearly'!I49/'source data_prod_files_yearly'!H52-1</f>
        <v>0.43017068667973057</v>
      </c>
      <c r="J49" s="33">
        <f>'source data_prod_files_yearly'!J49/'source data_prod_files_yearly'!I52-1</f>
        <v>0.19272889951915517</v>
      </c>
      <c r="K49" s="33">
        <f>'source data_prod_files_yearly'!K49/'source data_prod_files_yearly'!J52-1</f>
        <v>6.4651535588155618E-2</v>
      </c>
    </row>
    <row r="50" spans="1:12">
      <c r="A50" t="s">
        <v>154</v>
      </c>
      <c r="B50" s="33">
        <f>'source data_prod_files_yearly'!B50/'source data_prod_files_yearly'!B49-1</f>
        <v>10.205247107657726</v>
      </c>
      <c r="C50" s="33">
        <f>'source data_prod_files_yearly'!C50/'source data_prod_files_yearly'!C49-1</f>
        <v>-0.68555564099513466</v>
      </c>
      <c r="D50" s="33">
        <f>'source data_prod_files_yearly'!D50/'source data_prod_files_yearly'!D49-1</f>
        <v>-0.29056067074857139</v>
      </c>
      <c r="E50" s="33">
        <f>'source data_prod_files_yearly'!E50/'source data_prod_files_yearly'!E49-1</f>
        <v>0.53102553820301956</v>
      </c>
      <c r="F50" s="33">
        <f>'source data_prod_files_yearly'!F50/'source data_prod_files_yearly'!F49-1</f>
        <v>-0.27585579575340557</v>
      </c>
      <c r="G50" s="33">
        <f>'source data_prod_files_yearly'!G50/'source data_prod_files_yearly'!G49-1</f>
        <v>-7.7573312400535666E-2</v>
      </c>
      <c r="H50" s="33">
        <f>'source data_prod_files_yearly'!H50/'source data_prod_files_yearly'!H49-1</f>
        <v>4.6939216973499009E-2</v>
      </c>
      <c r="I50" s="33">
        <f>'source data_prod_files_yearly'!I50/'source data_prod_files_yearly'!I49-1</f>
        <v>-0.12413654524898843</v>
      </c>
      <c r="J50" s="33">
        <f>'source data_prod_files_yearly'!J50/'source data_prod_files_yearly'!J49-1</f>
        <v>-0.19484462617010523</v>
      </c>
      <c r="K50" s="33">
        <f>'source data_prod_files_yearly'!K50/'source data_prod_files_yearly'!K49-1</f>
        <v>-0.13836012256049335</v>
      </c>
    </row>
    <row r="51" spans="1:12">
      <c r="A51" t="s">
        <v>155</v>
      </c>
      <c r="B51" s="33">
        <f>'source data_prod_files_yearly'!B51/'source data_prod_files_yearly'!B50-1</f>
        <v>-0.94663477777373051</v>
      </c>
      <c r="C51" s="33">
        <f>'source data_prod_files_yearly'!C51/'source data_prod_files_yearly'!C50-1</f>
        <v>1.0441908958194985</v>
      </c>
      <c r="D51" s="33">
        <f>'source data_prod_files_yearly'!D51/'source data_prod_files_yearly'!D50-1</f>
        <v>0.31871363140907949</v>
      </c>
      <c r="E51" s="33">
        <f>'source data_prod_files_yearly'!E51/'source data_prod_files_yearly'!E50-1</f>
        <v>-4.512277092898942E-2</v>
      </c>
      <c r="F51" s="33">
        <f>'source data_prod_files_yearly'!F51/'source data_prod_files_yearly'!F50-1</f>
        <v>0.40856083486575279</v>
      </c>
      <c r="G51" s="33">
        <f>'source data_prod_files_yearly'!G51/'source data_prod_files_yearly'!G50-1</f>
        <v>-6.3844717339773926E-2</v>
      </c>
      <c r="H51" s="33">
        <f>'source data_prod_files_yearly'!H51/'source data_prod_files_yearly'!H50-1</f>
        <v>-3.9101839702918806E-2</v>
      </c>
      <c r="I51" s="33">
        <f>'source data_prod_files_yearly'!I51/'source data_prod_files_yearly'!I50-1</f>
        <v>-0.22979406588264351</v>
      </c>
      <c r="J51" s="33">
        <f>'source data_prod_files_yearly'!J51/'source data_prod_files_yearly'!J50-1</f>
        <v>0.25524178804979503</v>
      </c>
      <c r="K51" s="33">
        <f>'source data_prod_files_yearly'!K51/'source data_prod_files_yearly'!K50-1</f>
        <v>-0.13262405379929987</v>
      </c>
    </row>
    <row r="52" spans="1:12">
      <c r="A52" t="s">
        <v>156</v>
      </c>
      <c r="B52" s="33">
        <f>'source data_prod_files_yearly'!B52/'source data_prod_files_yearly'!B51-1</f>
        <v>0.52565265983164067</v>
      </c>
      <c r="C52" s="33">
        <f>'source data_prod_files_yearly'!C52/'source data_prod_files_yearly'!C51-1</f>
        <v>0.36886842582861545</v>
      </c>
      <c r="D52" s="33">
        <f>'source data_prod_files_yearly'!D52/'source data_prod_files_yearly'!D51-1</f>
        <v>-6.2936779866117787E-2</v>
      </c>
      <c r="E52" s="33">
        <f>'source data_prod_files_yearly'!E52/'source data_prod_files_yearly'!E51-1</f>
        <v>-0.19070324100945379</v>
      </c>
      <c r="F52" s="33">
        <f>'source data_prod_files_yearly'!F52/'source data_prod_files_yearly'!F51-1</f>
        <v>-0.19385221682174558</v>
      </c>
      <c r="G52" s="33">
        <f>'source data_prod_files_yearly'!G52/'source data_prod_files_yearly'!G51-1</f>
        <v>-6.4657196169545239E-2</v>
      </c>
      <c r="H52" s="33">
        <f>'source data_prod_files_yearly'!H52/'source data_prod_files_yearly'!H51-1</f>
        <v>4.528016393878076E-2</v>
      </c>
      <c r="I52" s="33">
        <f>'source data_prod_files_yearly'!I52/'source data_prod_files_yearly'!I51-1</f>
        <v>0.15179447003949931</v>
      </c>
      <c r="J52" s="33">
        <f>'source data_prod_files_yearly'!J52/'source data_prod_files_yearly'!J51-1</f>
        <v>-0.13464013200383695</v>
      </c>
      <c r="K52" s="33">
        <f>'source data_prod_files_yearly'!K52/'source data_prod_files_yearly'!K51-1</f>
        <v>0.13715345114938304</v>
      </c>
    </row>
    <row r="53" spans="1:12">
      <c r="A53" t="s">
        <v>146</v>
      </c>
      <c r="B53" s="34">
        <f>AVERAGE(B50:B52)</f>
        <v>3.2614216632385453</v>
      </c>
      <c r="C53" s="34">
        <f>AVERAGE(C49:C52)</f>
        <v>0.2992181981866367</v>
      </c>
      <c r="D53" s="34">
        <f t="shared" ref="D53" si="17">AVERAGE(D49:D52)</f>
        <v>0.13265031194726071</v>
      </c>
      <c r="E53" s="34">
        <f t="shared" ref="E53" si="18">AVERAGE(E49:E52)</f>
        <v>1.3707687264401862</v>
      </c>
      <c r="F53" s="34">
        <f t="shared" ref="F53" si="19">AVERAGE(F49:F52)</f>
        <v>0.40225842261066125</v>
      </c>
      <c r="G53" s="34">
        <f t="shared" ref="G53" si="20">AVERAGE(G49:G52)</f>
        <v>3.8608677822554338E-2</v>
      </c>
      <c r="H53" s="34">
        <f t="shared" ref="H53" si="21">AVERAGE(H49:H52)</f>
        <v>8.402994812713227E-3</v>
      </c>
      <c r="I53" s="34">
        <f t="shared" ref="I53" si="22">AVERAGE(I49:I52)</f>
        <v>5.7008636396899487E-2</v>
      </c>
      <c r="J53" s="34">
        <f t="shared" ref="J53" si="23">AVERAGE(J49:J52)</f>
        <v>2.9621482348752004E-2</v>
      </c>
      <c r="K53" s="34">
        <f t="shared" ref="K53" si="24">AVERAGE(K49:K52)</f>
        <v>-1.7294797405563639E-2</v>
      </c>
    </row>
    <row r="54" spans="1:12">
      <c r="C54" s="33"/>
      <c r="D54" s="33"/>
      <c r="E54" s="33"/>
      <c r="F54" s="33"/>
      <c r="G54" s="33"/>
      <c r="H54" s="33"/>
      <c r="I54" s="33"/>
      <c r="J54" s="33"/>
      <c r="K54" s="33"/>
    </row>
    <row r="55" spans="1:12">
      <c r="A55" t="s">
        <v>160</v>
      </c>
    </row>
    <row r="57" spans="1:12">
      <c r="A57" s="2" t="s">
        <v>131</v>
      </c>
    </row>
    <row r="58" spans="1:12">
      <c r="A58" t="s">
        <v>161</v>
      </c>
    </row>
    <row r="59" spans="1:12">
      <c r="B59">
        <v>2006</v>
      </c>
      <c r="C59">
        <v>2007</v>
      </c>
      <c r="D59">
        <v>2008</v>
      </c>
      <c r="E59">
        <v>2009</v>
      </c>
      <c r="F59">
        <v>2010</v>
      </c>
      <c r="G59">
        <v>2011</v>
      </c>
      <c r="H59">
        <v>2012</v>
      </c>
      <c r="I59">
        <v>2013</v>
      </c>
      <c r="J59">
        <v>2014</v>
      </c>
      <c r="K59">
        <v>2015</v>
      </c>
    </row>
    <row r="60" spans="1:12">
      <c r="A60" t="s">
        <v>162</v>
      </c>
      <c r="B60" s="32">
        <v>4957005</v>
      </c>
      <c r="C60" s="32">
        <v>5272757.75</v>
      </c>
      <c r="D60" s="32">
        <v>5773001</v>
      </c>
      <c r="E60" s="32">
        <v>6349398.5</v>
      </c>
      <c r="F60" s="32">
        <v>6548467.25</v>
      </c>
      <c r="G60" s="32">
        <v>6611354.75</v>
      </c>
      <c r="H60" s="32">
        <v>6839898.5</v>
      </c>
      <c r="I60" s="32">
        <v>7227856.5</v>
      </c>
      <c r="J60" s="32">
        <v>8065083</v>
      </c>
      <c r="K60" s="32">
        <v>8644202.4953024201</v>
      </c>
    </row>
    <row r="61" spans="1:12">
      <c r="B61" s="32"/>
      <c r="C61" s="39">
        <f>C60/B60-1</f>
        <v>6.3698291609550539E-2</v>
      </c>
      <c r="D61" s="39">
        <f t="shared" ref="D61:K61" si="25">D60/C60-1</f>
        <v>9.4873171444297855E-2</v>
      </c>
      <c r="E61" s="39">
        <f t="shared" si="25"/>
        <v>9.9843651508115139E-2</v>
      </c>
      <c r="F61" s="39">
        <f t="shared" si="25"/>
        <v>3.1352379284431464E-2</v>
      </c>
      <c r="G61" s="39">
        <f t="shared" si="25"/>
        <v>9.6033923052756265E-3</v>
      </c>
      <c r="H61" s="39">
        <f t="shared" si="25"/>
        <v>3.456836891107673E-2</v>
      </c>
      <c r="I61" s="39">
        <f t="shared" si="25"/>
        <v>5.6719847524053124E-2</v>
      </c>
      <c r="J61" s="39">
        <f t="shared" si="25"/>
        <v>0.11583330410613435</v>
      </c>
      <c r="K61" s="39">
        <f t="shared" si="25"/>
        <v>7.1805770046311945E-2</v>
      </c>
      <c r="L61" s="39"/>
    </row>
    <row r="62" spans="1:12">
      <c r="A62" t="s">
        <v>163</v>
      </c>
      <c r="B62" s="32">
        <v>378850.75</v>
      </c>
      <c r="C62" s="32">
        <v>430205.75</v>
      </c>
      <c r="D62" s="32">
        <v>487204.5</v>
      </c>
      <c r="E62" s="32">
        <v>515154.5</v>
      </c>
      <c r="F62" s="32">
        <v>573830</v>
      </c>
      <c r="G62" s="32">
        <v>651096.25</v>
      </c>
      <c r="H62" s="32">
        <v>805135.75</v>
      </c>
      <c r="I62" s="32">
        <v>842874</v>
      </c>
      <c r="J62" s="32">
        <v>902207.75</v>
      </c>
      <c r="K62" s="32">
        <v>904252.27819161001</v>
      </c>
    </row>
    <row r="63" spans="1:12">
      <c r="B63" s="32"/>
      <c r="C63" s="39">
        <f>C62/B62-1</f>
        <v>0.13555470063078934</v>
      </c>
      <c r="D63" s="39">
        <f t="shared" ref="D63:K63" si="26">D62/C62-1</f>
        <v>0.1324918367548551</v>
      </c>
      <c r="E63" s="39">
        <f t="shared" si="26"/>
        <v>5.7368107232178778E-2</v>
      </c>
      <c r="F63" s="39">
        <f t="shared" si="26"/>
        <v>0.11389884005672091</v>
      </c>
      <c r="G63" s="39">
        <f t="shared" si="26"/>
        <v>0.1346500705783944</v>
      </c>
      <c r="H63" s="39">
        <f t="shared" si="26"/>
        <v>0.23658483672728869</v>
      </c>
      <c r="I63" s="39">
        <f t="shared" si="26"/>
        <v>4.6871909488555241E-2</v>
      </c>
      <c r="J63" s="39">
        <f t="shared" si="26"/>
        <v>7.0394566684937487E-2</v>
      </c>
      <c r="K63" s="39">
        <f t="shared" si="26"/>
        <v>2.2661390257510128E-3</v>
      </c>
      <c r="L63" s="39"/>
    </row>
    <row r="64" spans="1:12">
      <c r="A64" t="s">
        <v>164</v>
      </c>
      <c r="B64" s="32">
        <v>112412</v>
      </c>
      <c r="C64" s="32">
        <v>148472</v>
      </c>
      <c r="D64" s="32">
        <v>163859.25</v>
      </c>
      <c r="E64" s="32">
        <v>177555.75</v>
      </c>
      <c r="F64" s="32">
        <v>201875</v>
      </c>
      <c r="G64" s="32">
        <v>215082</v>
      </c>
      <c r="H64" s="32">
        <v>236300.75</v>
      </c>
      <c r="I64" s="32">
        <v>260751.25</v>
      </c>
      <c r="J64" s="32">
        <v>279614.29249999998</v>
      </c>
      <c r="K64" s="32">
        <v>287931.27212795598</v>
      </c>
    </row>
    <row r="65" spans="1:12">
      <c r="C65" s="39">
        <f>C64/B64-1</f>
        <v>0.32078425790840837</v>
      </c>
      <c r="D65" s="39">
        <f t="shared" ref="D65:K65" si="27">D64/C64-1</f>
        <v>0.10363738617382401</v>
      </c>
      <c r="E65" s="39">
        <f t="shared" si="27"/>
        <v>8.3586980899766017E-2</v>
      </c>
      <c r="F65" s="39">
        <f t="shared" si="27"/>
        <v>0.13696683999250947</v>
      </c>
      <c r="G65" s="39">
        <f t="shared" si="27"/>
        <v>6.5421671826625394E-2</v>
      </c>
      <c r="H65" s="39">
        <f t="shared" si="27"/>
        <v>9.8654234199049728E-2</v>
      </c>
      <c r="I65" s="39">
        <f t="shared" si="27"/>
        <v>0.10347195258584674</v>
      </c>
      <c r="J65" s="39">
        <f t="shared" si="27"/>
        <v>7.2341139304221924E-2</v>
      </c>
      <c r="K65" s="39">
        <f t="shared" si="27"/>
        <v>2.9744472478838047E-2</v>
      </c>
      <c r="L65" s="39"/>
    </row>
    <row r="66" spans="1:12">
      <c r="A66" t="s">
        <v>146</v>
      </c>
      <c r="B66" s="35">
        <v>5448267.75</v>
      </c>
      <c r="C66" s="35">
        <v>5851435.5</v>
      </c>
      <c r="D66" s="35">
        <v>6424064.75</v>
      </c>
      <c r="E66" s="35">
        <v>7042108.75</v>
      </c>
      <c r="F66" s="35">
        <v>7324172.25</v>
      </c>
      <c r="G66" s="35">
        <v>7477533</v>
      </c>
      <c r="H66" s="35">
        <v>7881335</v>
      </c>
      <c r="I66" s="35">
        <v>8331481.75</v>
      </c>
      <c r="J66" s="35">
        <v>9246905.0425000004</v>
      </c>
      <c r="K66" s="35">
        <v>9836386.0456219893</v>
      </c>
    </row>
    <row r="67" spans="1:12">
      <c r="C67" s="33">
        <f>C66/B66-1</f>
        <v>7.3999254166611017E-2</v>
      </c>
      <c r="D67" s="33">
        <f t="shared" ref="D67:K67" si="28">D66/C66-1</f>
        <v>9.7861328215956611E-2</v>
      </c>
      <c r="E67" s="33">
        <f t="shared" si="28"/>
        <v>9.6207623062952496E-2</v>
      </c>
      <c r="F67" s="33">
        <f t="shared" si="28"/>
        <v>4.0053840406824248E-2</v>
      </c>
      <c r="G67" s="33">
        <f t="shared" si="28"/>
        <v>2.0938987337442816E-2</v>
      </c>
      <c r="H67" s="33">
        <f t="shared" si="28"/>
        <v>5.4002035163201567E-2</v>
      </c>
      <c r="I67" s="33">
        <f t="shared" si="28"/>
        <v>5.7115545779997889E-2</v>
      </c>
      <c r="J67" s="33">
        <f t="shared" si="28"/>
        <v>0.10987520827252606</v>
      </c>
      <c r="K67" s="33">
        <f t="shared" si="28"/>
        <v>6.3749005793036329E-2</v>
      </c>
    </row>
    <row r="68" spans="1:12">
      <c r="A68" t="s">
        <v>165</v>
      </c>
    </row>
    <row r="71" spans="1:12">
      <c r="A71" s="2" t="s">
        <v>166</v>
      </c>
    </row>
    <row r="72" spans="1:12">
      <c r="A72" s="2" t="s">
        <v>159</v>
      </c>
    </row>
    <row r="73" spans="1:12">
      <c r="B73">
        <v>2006</v>
      </c>
      <c r="C73">
        <v>2007</v>
      </c>
      <c r="D73">
        <v>2008</v>
      </c>
      <c r="E73">
        <v>2009</v>
      </c>
      <c r="F73">
        <v>2010</v>
      </c>
      <c r="G73">
        <v>2011</v>
      </c>
      <c r="H73">
        <v>2012</v>
      </c>
      <c r="I73">
        <v>2013</v>
      </c>
      <c r="J73">
        <v>2014</v>
      </c>
      <c r="K73">
        <v>2015</v>
      </c>
    </row>
    <row r="74" spans="1:12">
      <c r="A74" t="s">
        <v>139</v>
      </c>
      <c r="B74" s="32"/>
      <c r="C74" s="33">
        <f>'source data_prod_files_yearly'!C74/'source data_prod_files_yearly'!B77-1</f>
        <v>-0.14814095062749366</v>
      </c>
      <c r="D74" s="33">
        <f>'source data_prod_files_yearly'!D74/'source data_prod_files_yearly'!C77-1</f>
        <v>6.0817696801266807E-2</v>
      </c>
      <c r="E74" s="33">
        <f>'source data_prod_files_yearly'!E74/'source data_prod_files_yearly'!D77-1</f>
        <v>8.2617807292453049E-2</v>
      </c>
      <c r="F74" s="33">
        <f>'source data_prod_files_yearly'!F74/'source data_prod_files_yearly'!E77-1</f>
        <v>8.1795179486879643E-2</v>
      </c>
      <c r="G74" s="33">
        <f>'source data_prod_files_yearly'!G74/'source data_prod_files_yearly'!F77-1</f>
        <v>0.17898306990402024</v>
      </c>
      <c r="H74" s="33">
        <f>'source data_prod_files_yearly'!H74/'source data_prod_files_yearly'!G77-1</f>
        <v>-4.6355979247598933E-2</v>
      </c>
      <c r="I74" s="33">
        <f>'source data_prod_files_yearly'!I74/'source data_prod_files_yearly'!H77-1</f>
        <v>0.96043431413195712</v>
      </c>
      <c r="J74" s="33">
        <f>'source data_prod_files_yearly'!J74/'source data_prod_files_yearly'!I77-1</f>
        <v>-0.15712000327954989</v>
      </c>
      <c r="K74" s="33">
        <f>'source data_prod_files_yearly'!K74/'source data_prod_files_yearly'!J77-1</f>
        <v>8.1797056015172176E-2</v>
      </c>
    </row>
    <row r="75" spans="1:12">
      <c r="A75" t="s">
        <v>140</v>
      </c>
      <c r="B75" s="33">
        <f>'source data_prod_files_yearly'!B75/'source data_prod_files_yearly'!B74-1</f>
        <v>2.8397131608518755E-2</v>
      </c>
      <c r="C75" s="33">
        <f>'source data_prod_files_yearly'!C75/'source data_prod_files_yearly'!C74-1</f>
        <v>-3.9205366782137152E-2</v>
      </c>
      <c r="D75" s="33">
        <f>'source data_prod_files_yearly'!D75/'source data_prod_files_yearly'!D74-1</f>
        <v>-8.8124637793688954E-2</v>
      </c>
      <c r="E75" s="33">
        <f>'source data_prod_files_yearly'!E75/'source data_prod_files_yearly'!E74-1</f>
        <v>-5.3230255860949205E-2</v>
      </c>
      <c r="F75" s="33">
        <f>'source data_prod_files_yearly'!F75/'source data_prod_files_yearly'!F74-1</f>
        <v>-0.15786938621209212</v>
      </c>
      <c r="G75" s="33">
        <f>'source data_prod_files_yearly'!G75/'source data_prod_files_yearly'!G74-1</f>
        <v>2.7125758399701105E-2</v>
      </c>
      <c r="H75" s="33">
        <f>'source data_prod_files_yearly'!H75/'source data_prod_files_yearly'!H74-1</f>
        <v>3.3097438052771988E-2</v>
      </c>
      <c r="I75" s="33">
        <f>'source data_prod_files_yearly'!I75/'source data_prod_files_yearly'!I74-1</f>
        <v>-5.7657653750857074E-2</v>
      </c>
      <c r="J75" s="33">
        <f>'source data_prod_files_yearly'!J75/'source data_prod_files_yearly'!J74-1</f>
        <v>-7.3651218373190552E-2</v>
      </c>
      <c r="K75" s="33">
        <f>'source data_prod_files_yearly'!K75/'source data_prod_files_yearly'!K74-1</f>
        <v>-0.13288664622506696</v>
      </c>
    </row>
    <row r="76" spans="1:12">
      <c r="A76" t="s">
        <v>141</v>
      </c>
      <c r="B76" s="33">
        <f>'source data_prod_files_yearly'!B76/'source data_prod_files_yearly'!B75-1</f>
        <v>4.4151720646370629E-2</v>
      </c>
      <c r="C76" s="33">
        <f>'source data_prod_files_yearly'!C76/'source data_prod_files_yearly'!C75-1</f>
        <v>3.0659275763292193E-2</v>
      </c>
      <c r="D76" s="33">
        <f>'source data_prod_files_yearly'!D76/'source data_prod_files_yearly'!D75-1</f>
        <v>6.5895885988169756E-3</v>
      </c>
      <c r="E76" s="33">
        <f>'source data_prod_files_yearly'!E76/'source data_prod_files_yearly'!E75-1</f>
        <v>8.3781714252237904E-3</v>
      </c>
      <c r="F76" s="33">
        <f>'source data_prod_files_yearly'!F76/'source data_prod_files_yearly'!F75-1</f>
        <v>0.28502655537562238</v>
      </c>
      <c r="G76" s="33">
        <f>'source data_prod_files_yearly'!G76/'source data_prod_files_yearly'!G75-1</f>
        <v>3.2713489670400664E-2</v>
      </c>
      <c r="H76" s="33">
        <f>'source data_prod_files_yearly'!H76/'source data_prod_files_yearly'!H75-1</f>
        <v>-4.1992938764597865E-2</v>
      </c>
      <c r="I76" s="33">
        <f>'source data_prod_files_yearly'!I76/'source data_prod_files_yearly'!I75-1</f>
        <v>-1.3955133715396251E-2</v>
      </c>
      <c r="J76" s="33">
        <f>'source data_prod_files_yearly'!J76/'source data_prod_files_yearly'!J75-1</f>
        <v>0.16557533110381861</v>
      </c>
      <c r="K76" s="33">
        <f>'source data_prod_files_yearly'!K76/'source data_prod_files_yearly'!K75-1</f>
        <v>1.4238251503095434E-2</v>
      </c>
    </row>
    <row r="77" spans="1:12">
      <c r="A77" t="s">
        <v>142</v>
      </c>
      <c r="B77" s="33">
        <f>'source data_prod_files_yearly'!B77/'source data_prod_files_yearly'!B76-1</f>
        <v>0.19443276678765442</v>
      </c>
      <c r="C77" s="33">
        <f>'source data_prod_files_yearly'!C77/'source data_prod_files_yearly'!C76-1</f>
        <v>0.12968022653397004</v>
      </c>
      <c r="D77" s="33">
        <f>'source data_prod_files_yearly'!D77/'source data_prod_files_yearly'!D76-1</f>
        <v>3.48810873342702E-2</v>
      </c>
      <c r="E77" s="33">
        <f>'source data_prod_files_yearly'!E77/'source data_prod_files_yearly'!E76-1</f>
        <v>2.0917457634211711E-2</v>
      </c>
      <c r="F77" s="33">
        <f>'source data_prod_files_yearly'!F77/'source data_prod_files_yearly'!F76-1</f>
        <v>-0.14129079199425676</v>
      </c>
      <c r="G77" s="33">
        <f>'source data_prod_files_yearly'!G77/'source data_prod_files_yearly'!G76-1</f>
        <v>0.18588284183926618</v>
      </c>
      <c r="H77" s="33">
        <f>'source data_prod_files_yearly'!H77/'source data_prod_files_yearly'!H76-1</f>
        <v>-0.26301817934054184</v>
      </c>
      <c r="I77" s="33">
        <f>'source data_prod_files_yearly'!I77/'source data_prod_files_yearly'!I76-1</f>
        <v>6.2468934197279502E-3</v>
      </c>
      <c r="J77" s="33">
        <f>'source data_prod_files_yearly'!J77/'source data_prod_files_yearly'!J76-1</f>
        <v>-6.7131909391420885E-2</v>
      </c>
      <c r="K77" s="33">
        <f>'source data_prod_files_yearly'!K77/'source data_prod_files_yearly'!K76-1</f>
        <v>0.13016777301388527</v>
      </c>
    </row>
    <row r="78" spans="1:12">
      <c r="A78" t="s">
        <v>146</v>
      </c>
      <c r="B78" s="34">
        <f>AVERAGE(B75:B77)</f>
        <v>8.8993873014181268E-2</v>
      </c>
      <c r="C78" s="34">
        <f>AVERAGE(C74:C77)</f>
        <v>-6.7517037780921441E-3</v>
      </c>
      <c r="D78" s="34">
        <f t="shared" ref="D78" si="29">AVERAGE(D74:D77)</f>
        <v>3.5409337351662573E-3</v>
      </c>
      <c r="E78" s="34">
        <f t="shared" ref="E78" si="30">AVERAGE(E74:E77)</f>
        <v>1.4670795122734837E-2</v>
      </c>
      <c r="F78" s="34">
        <f t="shared" ref="F78" si="31">AVERAGE(F74:F77)</f>
        <v>1.6915389164038286E-2</v>
      </c>
      <c r="G78" s="34">
        <f t="shared" ref="G78" si="32">AVERAGE(G74:G77)</f>
        <v>0.10617628995334705</v>
      </c>
      <c r="H78" s="34">
        <f t="shared" ref="H78" si="33">AVERAGE(H74:H77)</f>
        <v>-7.9567414824991661E-2</v>
      </c>
      <c r="I78" s="34">
        <f t="shared" ref="I78" si="34">AVERAGE(I74:I77)</f>
        <v>0.22376710502135794</v>
      </c>
      <c r="J78" s="34">
        <f t="shared" ref="J78" si="35">AVERAGE(J74:J77)</f>
        <v>-3.3081949985085679E-2</v>
      </c>
      <c r="K78" s="34">
        <f t="shared" ref="K78" si="36">AVERAGE(K74:K77)</f>
        <v>2.3329108576771479E-2</v>
      </c>
    </row>
    <row r="79" spans="1:12">
      <c r="C79" s="39"/>
      <c r="D79" s="39"/>
      <c r="E79" s="39"/>
      <c r="F79" s="39"/>
      <c r="G79" s="39"/>
      <c r="H79" s="39"/>
      <c r="I79" s="39"/>
      <c r="J79" s="39"/>
      <c r="K79" s="39"/>
    </row>
    <row r="80" spans="1:12">
      <c r="A80" t="s">
        <v>167</v>
      </c>
    </row>
    <row r="83" spans="1:16">
      <c r="A83" t="s">
        <v>168</v>
      </c>
    </row>
    <row r="84" spans="1:16">
      <c r="A84" t="s">
        <v>169</v>
      </c>
    </row>
    <row r="85" spans="1:16">
      <c r="B85">
        <v>2006</v>
      </c>
      <c r="C85">
        <v>2007</v>
      </c>
      <c r="D85">
        <v>2008</v>
      </c>
      <c r="E85">
        <v>2009</v>
      </c>
      <c r="F85">
        <v>2010</v>
      </c>
      <c r="G85">
        <v>2011</v>
      </c>
      <c r="H85">
        <v>2012</v>
      </c>
      <c r="I85">
        <v>2013</v>
      </c>
      <c r="J85">
        <v>2014</v>
      </c>
      <c r="K85">
        <v>2015</v>
      </c>
    </row>
    <row r="86" spans="1:16">
      <c r="A86" t="s">
        <v>139</v>
      </c>
      <c r="B86" s="32"/>
      <c r="C86" s="33">
        <f>'source data_prod_files_yearly'!C86/'source data_prod_files_yearly'!B89-1</f>
        <v>1.2217126065513617</v>
      </c>
      <c r="D86" s="33">
        <f>'source data_prod_files_yearly'!D86/'source data_prod_files_yearly'!C89-1</f>
        <v>0.29010384162376823</v>
      </c>
      <c r="E86" s="33">
        <f>'source data_prod_files_yearly'!E86/'source data_prod_files_yearly'!D89-1</f>
        <v>0.39724325972008057</v>
      </c>
      <c r="F86" s="33">
        <f>'source data_prod_files_yearly'!F86/'source data_prod_files_yearly'!E89-1</f>
        <v>13.459504606727938</v>
      </c>
      <c r="G86" s="33">
        <f>'source data_prod_files_yearly'!G86/'source data_prod_files_yearly'!F89-1</f>
        <v>-0.87828120709766944</v>
      </c>
      <c r="H86" s="33">
        <f>'source data_prod_files_yearly'!H86/'source data_prod_files_yearly'!G89-1</f>
        <v>-3.263304078821283E-2</v>
      </c>
      <c r="I86" s="33">
        <f>'source data_prod_files_yearly'!I86/'source data_prod_files_yearly'!H89-1</f>
        <v>0.18918098447705378</v>
      </c>
      <c r="J86" s="33">
        <f>'source data_prod_files_yearly'!J86/'source data_prod_files_yearly'!I89-1</f>
        <v>0.55553056903720743</v>
      </c>
      <c r="K86" s="33">
        <f>'source data_prod_files_yearly'!K86/'source data_prod_files_yearly'!J89-1</f>
        <v>3.6883331164415889E-2</v>
      </c>
    </row>
    <row r="87" spans="1:16">
      <c r="A87" t="s">
        <v>140</v>
      </c>
      <c r="B87" s="33">
        <f>'source data_prod_files_yearly'!B87/'source data_prod_files_yearly'!B86-1</f>
        <v>0.12533524519572614</v>
      </c>
      <c r="C87" s="33">
        <f>'source data_prod_files_yearly'!C87/'source data_prod_files_yearly'!C86-1</f>
        <v>0.193535634446246</v>
      </c>
      <c r="D87" s="33">
        <f>'source data_prod_files_yearly'!D87/'source data_prod_files_yearly'!D86-1</f>
        <v>-4.906713281243702E-3</v>
      </c>
      <c r="E87" s="33">
        <f>'source data_prod_files_yearly'!E87/'source data_prod_files_yearly'!E86-1</f>
        <v>0.18711913755893561</v>
      </c>
      <c r="F87" s="33">
        <f>'source data_prod_files_yearly'!F87/'source data_prod_files_yearly'!F86-1</f>
        <v>-0.11176364264002547</v>
      </c>
      <c r="G87" s="33">
        <f>'source data_prod_files_yearly'!G87/'source data_prod_files_yearly'!G86-1</f>
        <v>0.93036090970034069</v>
      </c>
      <c r="H87" s="33">
        <f>'source data_prod_files_yearly'!H87/'source data_prod_files_yearly'!H86-1</f>
        <v>4.116327857537172E-2</v>
      </c>
      <c r="I87" s="33">
        <f>'source data_prod_files_yearly'!I87/'source data_prod_files_yearly'!I86-1</f>
        <v>-9.1776887734886792E-2</v>
      </c>
      <c r="J87" s="33">
        <f>'source data_prod_files_yearly'!J87/'source data_prod_files_yearly'!J86-1</f>
        <v>-0.19155138872259125</v>
      </c>
      <c r="K87" s="33">
        <f>'source data_prod_files_yearly'!K87/'source data_prod_files_yearly'!K86-1</f>
        <v>-3.1712084982267297E-2</v>
      </c>
    </row>
    <row r="88" spans="1:16">
      <c r="A88" t="s">
        <v>141</v>
      </c>
      <c r="B88" s="33">
        <f>'source data_prod_files_yearly'!B88/'source data_prod_files_yearly'!B87-1</f>
        <v>-0.14930098039362838</v>
      </c>
      <c r="C88" s="33">
        <f>'source data_prod_files_yearly'!C88/'source data_prod_files_yearly'!C87-1</f>
        <v>-7.1981845457904203E-2</v>
      </c>
      <c r="D88" s="33">
        <f>'source data_prod_files_yearly'!D88/'source data_prod_files_yearly'!D87-1</f>
        <v>-4.9091531678795541E-2</v>
      </c>
      <c r="E88" s="33">
        <f>'source data_prod_files_yearly'!E88/'source data_prod_files_yearly'!E87-1</f>
        <v>0.41092770238315901</v>
      </c>
      <c r="F88" s="33">
        <f>'source data_prod_files_yearly'!F88/'source data_prod_files_yearly'!F87-1</f>
        <v>-0.17188416005329077</v>
      </c>
      <c r="G88" s="33">
        <f>'source data_prod_files_yearly'!G88/'source data_prod_files_yearly'!G87-1</f>
        <v>1.2036508447399008E-2</v>
      </c>
      <c r="H88" s="33">
        <f>'source data_prod_files_yearly'!H88/'source data_prod_files_yearly'!H87-1</f>
        <v>9.7909889373533066E-3</v>
      </c>
      <c r="I88" s="33">
        <f>'source data_prod_files_yearly'!I88/'source data_prod_files_yearly'!I87-1</f>
        <v>-0.13330646175574257</v>
      </c>
      <c r="J88" s="33">
        <f>'source data_prod_files_yearly'!J88/'source data_prod_files_yearly'!J87-1</f>
        <v>-5.5048183832943742E-2</v>
      </c>
      <c r="K88" s="33">
        <f>'source data_prod_files_yearly'!K88/'source data_prod_files_yearly'!K87-1</f>
        <v>-0.27426680558772498</v>
      </c>
    </row>
    <row r="89" spans="1:16">
      <c r="A89" t="s">
        <v>142</v>
      </c>
      <c r="B89" s="33">
        <f>'source data_prod_files_yearly'!B89/'source data_prod_files_yearly'!B88-1</f>
        <v>-5.5494926364160202E-3</v>
      </c>
      <c r="C89" s="33">
        <f>'source data_prod_files_yearly'!C89/'source data_prod_files_yearly'!C88-1</f>
        <v>-9.5796151682352559E-2</v>
      </c>
      <c r="D89" s="33">
        <f>'source data_prod_files_yearly'!D89/'source data_prod_files_yearly'!D88-1</f>
        <v>6.616995202051279E-2</v>
      </c>
      <c r="E89" s="33">
        <f>'source data_prod_files_yearly'!E89/'source data_prod_files_yearly'!E88-1</f>
        <v>-0.13663857081922781</v>
      </c>
      <c r="F89" s="33">
        <f>'source data_prod_files_yearly'!F89/'source data_prod_files_yearly'!F88-1</f>
        <v>0.26472151618686834</v>
      </c>
      <c r="G89" s="33">
        <f>'source data_prod_files_yearly'!G89/'source data_prod_files_yearly'!G88-1</f>
        <v>3.4997710603300369E-2</v>
      </c>
      <c r="H89" s="33">
        <f>'source data_prod_files_yearly'!H89/'source data_prod_files_yearly'!H88-1</f>
        <v>2.229320078526098E-2</v>
      </c>
      <c r="I89" s="33">
        <f>'source data_prod_files_yearly'!I89/'source data_prod_files_yearly'!I88-1</f>
        <v>4.9932774820449666E-2</v>
      </c>
      <c r="J89" s="33">
        <f>'source data_prod_files_yearly'!J89/'source data_prod_files_yearly'!J88-1</f>
        <v>0.13683093816579439</v>
      </c>
      <c r="K89" s="33">
        <f>'source data_prod_files_yearly'!K89/'source data_prod_files_yearly'!K88-1</f>
        <v>-0.10778811828917734</v>
      </c>
    </row>
    <row r="90" spans="1:16">
      <c r="A90" t="s">
        <v>146</v>
      </c>
      <c r="B90" s="34">
        <f>AVERAGE(B87:B89)</f>
        <v>-9.8384092781060861E-3</v>
      </c>
      <c r="C90" s="34">
        <f>AVERAGE(C86:C89)</f>
        <v>0.31186756096433776</v>
      </c>
      <c r="D90" s="34">
        <f t="shared" ref="D90" si="37">AVERAGE(D86:D89)</f>
        <v>7.5568887171060445E-2</v>
      </c>
      <c r="E90" s="34">
        <f t="shared" ref="E90" si="38">AVERAGE(E86:E89)</f>
        <v>0.21466288221073684</v>
      </c>
      <c r="F90" s="34">
        <f t="shared" ref="F90" si="39">AVERAGE(F86:F89)</f>
        <v>3.3601445800553726</v>
      </c>
      <c r="G90" s="34">
        <f t="shared" ref="G90" si="40">AVERAGE(G86:G89)</f>
        <v>2.4778480413342657E-2</v>
      </c>
      <c r="H90" s="34">
        <f t="shared" ref="H90" si="41">AVERAGE(H86:H89)</f>
        <v>1.0153606877443294E-2</v>
      </c>
      <c r="I90" s="34">
        <f t="shared" ref="I90" si="42">AVERAGE(I86:I89)</f>
        <v>3.5076024517185223E-3</v>
      </c>
      <c r="J90" s="34">
        <f t="shared" ref="J90" si="43">AVERAGE(J86:J89)</f>
        <v>0.11144048366186671</v>
      </c>
      <c r="K90" s="34">
        <f t="shared" ref="K90" si="44">AVERAGE(K86:K89)</f>
        <v>-9.4220919423688432E-2</v>
      </c>
    </row>
    <row r="91" spans="1:16">
      <c r="C91" s="33">
        <f>C90/B90-1</f>
        <v>-32.698982238760138</v>
      </c>
      <c r="D91" s="33">
        <f t="shared" ref="D91:K91" si="45">D90/C90-1</f>
        <v>-0.7576891712065501</v>
      </c>
      <c r="E91" s="33">
        <f t="shared" si="45"/>
        <v>1.8406251599923422</v>
      </c>
      <c r="F91" s="33">
        <f t="shared" si="45"/>
        <v>14.653123378622499</v>
      </c>
      <c r="G91" s="33">
        <f t="shared" si="45"/>
        <v>-0.99262576956943493</v>
      </c>
      <c r="H91" s="33">
        <f t="shared" si="45"/>
        <v>-0.59022479554574281</v>
      </c>
      <c r="I91" s="33">
        <f t="shared" si="45"/>
        <v>-0.65454616334311477</v>
      </c>
      <c r="J91" s="33">
        <f t="shared" si="45"/>
        <v>30.771127200366539</v>
      </c>
      <c r="K91" s="33">
        <f t="shared" si="45"/>
        <v>-1.8454819678419023</v>
      </c>
    </row>
    <row r="92" spans="1:16">
      <c r="A92" t="s">
        <v>170</v>
      </c>
    </row>
    <row r="93" spans="1:16">
      <c r="A93" t="s">
        <v>109</v>
      </c>
    </row>
    <row r="94" spans="1:16">
      <c r="B94" t="s">
        <v>171</v>
      </c>
      <c r="M94" t="s">
        <v>172</v>
      </c>
    </row>
    <row r="95" spans="1:16">
      <c r="B95" s="40">
        <v>2006</v>
      </c>
      <c r="C95" s="40">
        <v>2007</v>
      </c>
      <c r="D95" s="40">
        <v>2008</v>
      </c>
      <c r="E95" s="40">
        <v>2009</v>
      </c>
      <c r="F95" s="40">
        <v>2010</v>
      </c>
      <c r="G95" s="40">
        <v>2011</v>
      </c>
      <c r="H95" s="40">
        <v>2012</v>
      </c>
      <c r="I95" s="40">
        <v>2013</v>
      </c>
      <c r="J95" s="40">
        <v>2014</v>
      </c>
      <c r="K95" s="40">
        <v>2015</v>
      </c>
      <c r="P95" t="s">
        <v>173</v>
      </c>
    </row>
    <row r="96" spans="1:16">
      <c r="A96" s="41" t="s">
        <v>174</v>
      </c>
      <c r="B96" s="42">
        <v>19140</v>
      </c>
      <c r="C96" s="42">
        <v>19346</v>
      </c>
      <c r="D96" s="42">
        <v>19553</v>
      </c>
      <c r="E96" s="42">
        <v>19773</v>
      </c>
      <c r="F96" s="42">
        <v>19993</v>
      </c>
      <c r="G96" s="42">
        <v>20592</v>
      </c>
      <c r="H96" s="42">
        <v>21221</v>
      </c>
      <c r="I96" s="42">
        <v>21863</v>
      </c>
      <c r="J96" s="42">
        <v>22781</v>
      </c>
      <c r="K96" s="53">
        <f>P96</f>
        <v>23737.545670767962</v>
      </c>
      <c r="L96" s="32"/>
      <c r="M96" s="32">
        <f t="shared" ref="M96:O100" si="46">H96/G96-1</f>
        <v>3.0545843045842958E-2</v>
      </c>
      <c r="N96" s="32">
        <f t="shared" si="46"/>
        <v>3.0253051222845384E-2</v>
      </c>
      <c r="O96" s="32">
        <f t="shared" si="46"/>
        <v>4.1988748113250596E-2</v>
      </c>
      <c r="P96" s="52">
        <f>J96+(J96*O96)</f>
        <v>23737.545670767962</v>
      </c>
    </row>
    <row r="97" spans="1:16">
      <c r="A97" s="41" t="s">
        <v>175</v>
      </c>
      <c r="B97" s="42">
        <v>14913</v>
      </c>
      <c r="C97" s="42">
        <v>15390</v>
      </c>
      <c r="D97" s="42">
        <v>15881</v>
      </c>
      <c r="E97" s="42">
        <v>16389</v>
      </c>
      <c r="F97" s="42">
        <v>16916</v>
      </c>
      <c r="G97" s="42">
        <v>17491</v>
      </c>
      <c r="H97" s="42">
        <v>18087</v>
      </c>
      <c r="I97" s="42">
        <v>18703</v>
      </c>
      <c r="J97" s="42">
        <v>19507</v>
      </c>
      <c r="K97" s="53">
        <f t="shared" ref="K97:K101" si="47">P97</f>
        <v>20345.56215580388</v>
      </c>
      <c r="L97" s="32"/>
      <c r="M97" s="32">
        <f t="shared" si="46"/>
        <v>3.4074666971585454E-2</v>
      </c>
      <c r="N97" s="32">
        <f t="shared" si="46"/>
        <v>3.405761043843647E-2</v>
      </c>
      <c r="O97" s="32">
        <f t="shared" si="46"/>
        <v>4.2987755974977171E-2</v>
      </c>
      <c r="P97" s="52">
        <f t="shared" ref="P97:P100" si="48">J97+(J97*O97)</f>
        <v>20345.56215580388</v>
      </c>
    </row>
    <row r="98" spans="1:16">
      <c r="A98" s="41" t="s">
        <v>176</v>
      </c>
      <c r="B98" s="42">
        <v>15828</v>
      </c>
      <c r="C98" s="42">
        <v>16616</v>
      </c>
      <c r="D98" s="42">
        <v>17444</v>
      </c>
      <c r="E98" s="42">
        <v>18315</v>
      </c>
      <c r="F98" s="42">
        <v>19226</v>
      </c>
      <c r="G98" s="42">
        <v>20341</v>
      </c>
      <c r="H98" s="42">
        <v>21198</v>
      </c>
      <c r="I98" s="54">
        <v>22429</v>
      </c>
      <c r="J98" s="42">
        <v>23573</v>
      </c>
      <c r="K98" s="53">
        <f t="shared" si="47"/>
        <v>24775.350171652768</v>
      </c>
      <c r="L98" s="32"/>
      <c r="M98" s="32">
        <f t="shared" si="46"/>
        <v>4.2131655277518387E-2</v>
      </c>
      <c r="N98" s="32">
        <f t="shared" si="46"/>
        <v>5.8071516180771665E-2</v>
      </c>
      <c r="O98" s="32">
        <f t="shared" si="46"/>
        <v>5.1005394801373116E-2</v>
      </c>
      <c r="P98" s="52">
        <f t="shared" si="48"/>
        <v>24775.350171652768</v>
      </c>
    </row>
    <row r="99" spans="1:16">
      <c r="A99" s="41" t="s">
        <v>177</v>
      </c>
      <c r="B99" s="42">
        <v>16027</v>
      </c>
      <c r="C99" s="42">
        <v>16498</v>
      </c>
      <c r="D99" s="42">
        <v>17002</v>
      </c>
      <c r="E99" s="42">
        <v>17506</v>
      </c>
      <c r="F99" s="42">
        <v>18010</v>
      </c>
      <c r="G99" s="42">
        <v>19072</v>
      </c>
      <c r="H99" s="42">
        <v>20224</v>
      </c>
      <c r="I99" s="42">
        <v>21432</v>
      </c>
      <c r="J99" s="42">
        <v>22932</v>
      </c>
      <c r="K99" s="53">
        <f t="shared" si="47"/>
        <v>24536.98320268757</v>
      </c>
      <c r="L99" s="32"/>
      <c r="M99" s="32">
        <f t="shared" si="46"/>
        <v>6.0402684563758413E-2</v>
      </c>
      <c r="N99" s="32">
        <f t="shared" si="46"/>
        <v>5.9731012658227778E-2</v>
      </c>
      <c r="O99" s="32">
        <f t="shared" si="46"/>
        <v>6.9988801791713406E-2</v>
      </c>
      <c r="P99" s="52">
        <f t="shared" si="48"/>
        <v>24536.98320268757</v>
      </c>
    </row>
    <row r="100" spans="1:16">
      <c r="A100" s="43" t="s">
        <v>178</v>
      </c>
      <c r="B100" s="44">
        <v>26543</v>
      </c>
      <c r="C100" s="44">
        <v>28890</v>
      </c>
      <c r="D100" s="44">
        <v>31056</v>
      </c>
      <c r="E100" s="44">
        <v>33790</v>
      </c>
      <c r="F100" s="44">
        <v>37247</v>
      </c>
      <c r="G100" s="44">
        <v>41008</v>
      </c>
      <c r="H100" s="44">
        <v>46308</v>
      </c>
      <c r="I100" s="44">
        <v>50985</v>
      </c>
      <c r="J100" s="44">
        <v>54809</v>
      </c>
      <c r="K100" s="53">
        <f t="shared" si="47"/>
        <v>58919.809375306468</v>
      </c>
      <c r="L100" s="32"/>
      <c r="M100" s="32">
        <f>H100/G100-1</f>
        <v>0.12924307452204453</v>
      </c>
      <c r="N100" s="32">
        <f t="shared" si="46"/>
        <v>0.10099766778958275</v>
      </c>
      <c r="O100" s="32">
        <f>J100/I100-1</f>
        <v>7.5002451701480899E-2</v>
      </c>
      <c r="P100" s="52">
        <f t="shared" si="48"/>
        <v>58919.809375306468</v>
      </c>
    </row>
    <row r="101" spans="1:16">
      <c r="B101" s="45">
        <v>92452</v>
      </c>
      <c r="C101" s="45">
        <v>96740</v>
      </c>
      <c r="D101" s="45">
        <v>100935</v>
      </c>
      <c r="E101" s="45">
        <v>105772</v>
      </c>
      <c r="F101" s="45">
        <v>111390</v>
      </c>
      <c r="G101" s="45">
        <v>118504</v>
      </c>
      <c r="H101" s="45">
        <v>127038</v>
      </c>
      <c r="I101" s="45">
        <v>135412</v>
      </c>
      <c r="J101" s="45">
        <v>143603</v>
      </c>
      <c r="K101" s="53">
        <f t="shared" si="47"/>
        <v>152315.25057621865</v>
      </c>
      <c r="P101" s="52">
        <f>SUM(P96:P100)</f>
        <v>152315.25057621865</v>
      </c>
    </row>
    <row r="102" spans="1:16">
      <c r="A102" s="46" t="s">
        <v>179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53"/>
      <c r="P102" s="52"/>
    </row>
    <row r="103" spans="1:16">
      <c r="A103" s="46" t="s">
        <v>180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53"/>
      <c r="P103" s="52"/>
    </row>
    <row r="104" spans="1:16">
      <c r="B104" s="47">
        <f>B101+('source data_imports'!B48/1000)</f>
        <v>203115.40299999999</v>
      </c>
      <c r="C104" s="47">
        <f>C101+('source data_imports'!C48/1000)</f>
        <v>216903.51300000001</v>
      </c>
      <c r="D104" s="47">
        <f>D101+('source data_imports'!D48/1000)</f>
        <v>219634.285</v>
      </c>
      <c r="E104" s="47">
        <f>E101+('source data_imports'!E48/1000)</f>
        <v>213878.19549000001</v>
      </c>
      <c r="F104" s="47">
        <f>F101+('source data_imports'!F48/1000)</f>
        <v>255087.02278999999</v>
      </c>
      <c r="G104" s="47">
        <f>G101+('source data_imports'!G48/1000)</f>
        <v>320295.87811000005</v>
      </c>
      <c r="H104" s="47">
        <f>H101+('source data_imports'!H48/1000)</f>
        <v>333260.31307000003</v>
      </c>
      <c r="I104" s="47">
        <f>I101+('source data_imports'!I48/1000)</f>
        <v>361583.89693000005</v>
      </c>
      <c r="J104" s="47">
        <f>J101+('source data_imports'!J48/1000)</f>
        <v>291055.57369999995</v>
      </c>
      <c r="K104" s="47">
        <f>K101+('source data_imports'!K48/1000)</f>
        <v>321147.81840621866</v>
      </c>
      <c r="P104" s="52"/>
    </row>
    <row r="105" spans="1:16">
      <c r="C105" s="32">
        <f>C104/B104-1</f>
        <v>6.7883133412585339E-2</v>
      </c>
      <c r="D105" s="32">
        <f t="shared" ref="D105:K105" si="49">D104/C104-1</f>
        <v>1.2589800700922638E-2</v>
      </c>
      <c r="E105" s="32">
        <f t="shared" si="49"/>
        <v>-2.6207609208188876E-2</v>
      </c>
      <c r="F105" s="32">
        <f t="shared" si="49"/>
        <v>0.19267427988902552</v>
      </c>
      <c r="G105" s="32">
        <f t="shared" si="49"/>
        <v>0.2556337621835163</v>
      </c>
      <c r="H105" s="32">
        <f t="shared" si="49"/>
        <v>4.0476433966307734E-2</v>
      </c>
      <c r="I105" s="32">
        <f t="shared" si="49"/>
        <v>8.4989369418406513E-2</v>
      </c>
      <c r="J105" s="32">
        <f t="shared" si="49"/>
        <v>-0.19505382797413084</v>
      </c>
      <c r="K105" s="32">
        <f t="shared" si="49"/>
        <v>0.10339003072051023</v>
      </c>
    </row>
    <row r="108" spans="1:16">
      <c r="A108" t="s">
        <v>181</v>
      </c>
    </row>
    <row r="110" spans="1:16">
      <c r="A110" s="49"/>
      <c r="B110" s="49">
        <v>2006</v>
      </c>
      <c r="C110" s="49">
        <v>2007</v>
      </c>
      <c r="D110" s="49">
        <v>2008</v>
      </c>
      <c r="E110" s="49">
        <v>2009</v>
      </c>
      <c r="F110" s="49">
        <v>2010</v>
      </c>
      <c r="G110" s="49">
        <v>2011</v>
      </c>
      <c r="H110" s="49">
        <v>2012</v>
      </c>
      <c r="I110" s="49">
        <v>2013</v>
      </c>
      <c r="J110" s="49">
        <v>2014</v>
      </c>
      <c r="K110" s="49">
        <v>2015</v>
      </c>
    </row>
    <row r="111" spans="1:16">
      <c r="A111" s="49" t="s">
        <v>153</v>
      </c>
      <c r="B111" s="50">
        <v>53145044</v>
      </c>
      <c r="C111" s="50">
        <v>37873896</v>
      </c>
      <c r="D111" s="50">
        <v>46530257</v>
      </c>
      <c r="E111" s="50">
        <v>55916045</v>
      </c>
      <c r="F111" s="50">
        <v>43115558</v>
      </c>
      <c r="G111" s="50">
        <v>36745410</v>
      </c>
      <c r="H111" s="50">
        <v>51190750.666666701</v>
      </c>
      <c r="I111" s="50">
        <v>86487195.555555597</v>
      </c>
      <c r="J111" s="50">
        <v>51917894.206943803</v>
      </c>
      <c r="K111" s="55">
        <v>61142983.812247001</v>
      </c>
    </row>
    <row r="112" spans="1:16">
      <c r="A112" s="49" t="s">
        <v>154</v>
      </c>
      <c r="B112" s="50">
        <v>45219468</v>
      </c>
      <c r="C112" s="50">
        <v>37676075</v>
      </c>
      <c r="D112" s="50">
        <v>62464002</v>
      </c>
      <c r="E112" s="50">
        <v>51524548</v>
      </c>
      <c r="F112" s="50">
        <v>41048241</v>
      </c>
      <c r="G112" s="50">
        <v>38187394</v>
      </c>
      <c r="H112" s="50">
        <v>52889455.888888903</v>
      </c>
      <c r="I112" s="50">
        <v>87033951.629629701</v>
      </c>
      <c r="J112" s="50">
        <v>75160351.760461703</v>
      </c>
      <c r="K112" s="55">
        <v>67087365.111113504</v>
      </c>
    </row>
    <row r="113" spans="1:11">
      <c r="A113" s="49" t="s">
        <v>155</v>
      </c>
      <c r="B113" s="50">
        <v>75501161</v>
      </c>
      <c r="C113" s="50">
        <v>61057500</v>
      </c>
      <c r="D113" s="50">
        <v>80549200</v>
      </c>
      <c r="E113" s="50">
        <v>61126777</v>
      </c>
      <c r="F113" s="50">
        <v>50521730</v>
      </c>
      <c r="G113" s="50">
        <v>55105709</v>
      </c>
      <c r="H113" s="50">
        <v>57717650.666666701</v>
      </c>
      <c r="I113" s="50">
        <v>59018124.555555597</v>
      </c>
      <c r="J113" s="55">
        <v>75140201.178941801</v>
      </c>
      <c r="K113" s="55">
        <v>74131511.951605707</v>
      </c>
    </row>
    <row r="114" spans="1:11">
      <c r="A114" s="49" t="s">
        <v>156</v>
      </c>
      <c r="B114" s="50">
        <v>57814956</v>
      </c>
      <c r="C114" s="50">
        <v>50480608</v>
      </c>
      <c r="D114" s="50">
        <v>64640024</v>
      </c>
      <c r="E114" s="50">
        <v>56680516</v>
      </c>
      <c r="F114" s="50">
        <v>37198645</v>
      </c>
      <c r="G114" s="50">
        <v>66155318</v>
      </c>
      <c r="H114" s="50">
        <v>52279593.333333299</v>
      </c>
      <c r="I114" s="50">
        <v>52568544.111111097</v>
      </c>
      <c r="J114" s="55">
        <v>66928778.403907098</v>
      </c>
      <c r="K114" s="55">
        <v>73937459.793547302</v>
      </c>
    </row>
    <row r="115" spans="1:11">
      <c r="A115" s="49" t="s">
        <v>146</v>
      </c>
      <c r="B115" s="51">
        <v>231680629</v>
      </c>
      <c r="C115" s="51">
        <v>187088079</v>
      </c>
      <c r="D115" s="51">
        <v>254183483</v>
      </c>
      <c r="E115" s="51">
        <v>225247886</v>
      </c>
      <c r="F115" s="51">
        <v>171884174</v>
      </c>
      <c r="G115" s="51">
        <v>196193831</v>
      </c>
      <c r="H115" s="51">
        <v>214077450.555556</v>
      </c>
      <c r="I115" s="51">
        <v>285107815.851852</v>
      </c>
      <c r="J115" s="51">
        <v>269147225.55025399</v>
      </c>
      <c r="K115" s="51">
        <v>276299320.66851401</v>
      </c>
    </row>
    <row r="117" spans="1:11">
      <c r="A117" s="49" t="s">
        <v>182</v>
      </c>
    </row>
    <row r="119" spans="1:11">
      <c r="A119" s="46" t="s">
        <v>183</v>
      </c>
    </row>
    <row r="120" spans="1:11">
      <c r="B120" s="52">
        <f>B115+'source data_imports'!B46</f>
        <v>551257607</v>
      </c>
      <c r="C120" s="52">
        <f>C115+'source data_imports'!C46</f>
        <v>522664816</v>
      </c>
      <c r="D120" s="52">
        <f>D115+'source data_imports'!D46</f>
        <v>513615479</v>
      </c>
      <c r="E120" s="52">
        <f>E115+'source data_imports'!E46</f>
        <v>453368884.44</v>
      </c>
      <c r="F120" s="52">
        <f>F115+'source data_imports'!F46</f>
        <v>370827619.56</v>
      </c>
      <c r="G120" s="52">
        <f>G115+'source data_imports'!G46</f>
        <v>489663519.87</v>
      </c>
      <c r="H120" s="52">
        <f>H115+'source data_imports'!H46</f>
        <v>430628715.78555596</v>
      </c>
      <c r="I120" s="52">
        <f>I115+'source data_imports'!I46</f>
        <v>601843822.34185195</v>
      </c>
      <c r="J120" s="52">
        <f>J115+'source data_imports'!J46</f>
        <v>517374173.50025398</v>
      </c>
      <c r="K120" s="52">
        <f>K115+'source data_imports'!K46</f>
        <v>537102522.27851403</v>
      </c>
    </row>
    <row r="121" spans="1:11">
      <c r="C121" s="32">
        <f>C120/B120-1</f>
        <v>-5.1868292857861653E-2</v>
      </c>
      <c r="D121" s="32">
        <f t="shared" ref="D121:K121" si="50">D120/C120-1</f>
        <v>-1.7313843830651154E-2</v>
      </c>
      <c r="E121" s="32">
        <f t="shared" si="50"/>
        <v>-0.11729902431542572</v>
      </c>
      <c r="F121" s="32">
        <f t="shared" si="50"/>
        <v>-0.18206204199909914</v>
      </c>
      <c r="G121" s="32">
        <f t="shared" si="50"/>
        <v>0.32046129803115253</v>
      </c>
      <c r="H121" s="32">
        <f t="shared" si="50"/>
        <v>-0.12056198121542139</v>
      </c>
      <c r="I121" s="32">
        <f t="shared" si="50"/>
        <v>0.39759333337528169</v>
      </c>
      <c r="J121" s="32">
        <f t="shared" si="50"/>
        <v>-0.14035144285923828</v>
      </c>
      <c r="K121" s="32">
        <f t="shared" si="50"/>
        <v>3.8131684550060774E-2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66"/>
  <sheetViews>
    <sheetView workbookViewId="0">
      <selection activeCell="M23" sqref="M23"/>
    </sheetView>
  </sheetViews>
  <sheetFormatPr defaultColWidth="9" defaultRowHeight="14.4"/>
  <cols>
    <col min="1" max="1" width="6.44140625" customWidth="1"/>
    <col min="2" max="2" width="3.44140625" customWidth="1"/>
    <col min="3" max="19" width="7.44140625" style="1" customWidth="1"/>
    <col min="20" max="20" width="8.44140625" style="1" customWidth="1"/>
    <col min="21" max="21" width="8" style="1" customWidth="1"/>
    <col min="22" max="22" width="7.44140625" style="1" customWidth="1"/>
    <col min="23" max="23" width="7.88671875" style="1" customWidth="1"/>
    <col min="24" max="30" width="7.44140625" customWidth="1"/>
    <col min="31" max="40" width="9.109375" customWidth="1"/>
    <col min="41" max="249" width="9.109375"/>
    <col min="250" max="250" width="6.44140625" customWidth="1"/>
    <col min="251" max="251" width="3.44140625" customWidth="1"/>
    <col min="252" max="268" width="7.44140625" customWidth="1"/>
    <col min="269" max="269" width="8.44140625" customWidth="1"/>
    <col min="270" max="270" width="8" customWidth="1"/>
    <col min="271" max="271" width="7.44140625" customWidth="1"/>
    <col min="272" max="272" width="7.88671875" customWidth="1"/>
    <col min="273" max="273" width="2.44140625" customWidth="1"/>
    <col min="274" max="280" width="7.44140625" customWidth="1"/>
    <col min="281" max="290" width="9.109375" customWidth="1"/>
    <col min="291" max="505" width="9.109375"/>
    <col min="506" max="506" width="6.44140625" customWidth="1"/>
    <col min="507" max="507" width="3.44140625" customWidth="1"/>
    <col min="508" max="524" width="7.44140625" customWidth="1"/>
    <col min="525" max="525" width="8.44140625" customWidth="1"/>
    <col min="526" max="526" width="8" customWidth="1"/>
    <col min="527" max="527" width="7.44140625" customWidth="1"/>
    <col min="528" max="528" width="7.88671875" customWidth="1"/>
    <col min="529" max="529" width="2.44140625" customWidth="1"/>
    <col min="530" max="536" width="7.44140625" customWidth="1"/>
    <col min="537" max="546" width="9.109375" customWidth="1"/>
    <col min="547" max="761" width="9.109375"/>
    <col min="762" max="762" width="6.44140625" customWidth="1"/>
    <col min="763" max="763" width="3.44140625" customWidth="1"/>
    <col min="764" max="780" width="7.44140625" customWidth="1"/>
    <col min="781" max="781" width="8.44140625" customWidth="1"/>
    <col min="782" max="782" width="8" customWidth="1"/>
    <col min="783" max="783" width="7.44140625" customWidth="1"/>
    <col min="784" max="784" width="7.88671875" customWidth="1"/>
    <col min="785" max="785" width="2.44140625" customWidth="1"/>
    <col min="786" max="792" width="7.44140625" customWidth="1"/>
    <col min="793" max="802" width="9.109375" customWidth="1"/>
    <col min="803" max="1017" width="9.109375"/>
    <col min="1018" max="1018" width="6.44140625" customWidth="1"/>
    <col min="1019" max="1019" width="3.44140625" customWidth="1"/>
    <col min="1020" max="1036" width="7.44140625" customWidth="1"/>
    <col min="1037" max="1037" width="8.44140625" customWidth="1"/>
    <col min="1038" max="1038" width="8" customWidth="1"/>
    <col min="1039" max="1039" width="7.44140625" customWidth="1"/>
    <col min="1040" max="1040" width="7.88671875" customWidth="1"/>
    <col min="1041" max="1041" width="2.44140625" customWidth="1"/>
    <col min="1042" max="1048" width="7.44140625" customWidth="1"/>
    <col min="1049" max="1058" width="9.109375" customWidth="1"/>
    <col min="1059" max="1273" width="9.109375"/>
    <col min="1274" max="1274" width="6.44140625" customWidth="1"/>
    <col min="1275" max="1275" width="3.44140625" customWidth="1"/>
    <col min="1276" max="1292" width="7.44140625" customWidth="1"/>
    <col min="1293" max="1293" width="8.44140625" customWidth="1"/>
    <col min="1294" max="1294" width="8" customWidth="1"/>
    <col min="1295" max="1295" width="7.44140625" customWidth="1"/>
    <col min="1296" max="1296" width="7.88671875" customWidth="1"/>
    <col min="1297" max="1297" width="2.44140625" customWidth="1"/>
    <col min="1298" max="1304" width="7.44140625" customWidth="1"/>
    <col min="1305" max="1314" width="9.109375" customWidth="1"/>
    <col min="1315" max="1529" width="9.109375"/>
    <col min="1530" max="1530" width="6.44140625" customWidth="1"/>
    <col min="1531" max="1531" width="3.44140625" customWidth="1"/>
    <col min="1532" max="1548" width="7.44140625" customWidth="1"/>
    <col min="1549" max="1549" width="8.44140625" customWidth="1"/>
    <col min="1550" max="1550" width="8" customWidth="1"/>
    <col min="1551" max="1551" width="7.44140625" customWidth="1"/>
    <col min="1552" max="1552" width="7.88671875" customWidth="1"/>
    <col min="1553" max="1553" width="2.44140625" customWidth="1"/>
    <col min="1554" max="1560" width="7.44140625" customWidth="1"/>
    <col min="1561" max="1570" width="9.109375" customWidth="1"/>
    <col min="1571" max="1785" width="9.109375"/>
    <col min="1786" max="1786" width="6.44140625" customWidth="1"/>
    <col min="1787" max="1787" width="3.44140625" customWidth="1"/>
    <col min="1788" max="1804" width="7.44140625" customWidth="1"/>
    <col min="1805" max="1805" width="8.44140625" customWidth="1"/>
    <col min="1806" max="1806" width="8" customWidth="1"/>
    <col min="1807" max="1807" width="7.44140625" customWidth="1"/>
    <col min="1808" max="1808" width="7.88671875" customWidth="1"/>
    <col min="1809" max="1809" width="2.44140625" customWidth="1"/>
    <col min="1810" max="1816" width="7.44140625" customWidth="1"/>
    <col min="1817" max="1826" width="9.109375" customWidth="1"/>
    <col min="1827" max="2041" width="9.109375"/>
    <col min="2042" max="2042" width="6.44140625" customWidth="1"/>
    <col min="2043" max="2043" width="3.44140625" customWidth="1"/>
    <col min="2044" max="2060" width="7.44140625" customWidth="1"/>
    <col min="2061" max="2061" width="8.44140625" customWidth="1"/>
    <col min="2062" max="2062" width="8" customWidth="1"/>
    <col min="2063" max="2063" width="7.44140625" customWidth="1"/>
    <col min="2064" max="2064" width="7.88671875" customWidth="1"/>
    <col min="2065" max="2065" width="2.44140625" customWidth="1"/>
    <col min="2066" max="2072" width="7.44140625" customWidth="1"/>
    <col min="2073" max="2082" width="9.109375" customWidth="1"/>
    <col min="2083" max="2297" width="9.109375"/>
    <col min="2298" max="2298" width="6.44140625" customWidth="1"/>
    <col min="2299" max="2299" width="3.44140625" customWidth="1"/>
    <col min="2300" max="2316" width="7.44140625" customWidth="1"/>
    <col min="2317" max="2317" width="8.44140625" customWidth="1"/>
    <col min="2318" max="2318" width="8" customWidth="1"/>
    <col min="2319" max="2319" width="7.44140625" customWidth="1"/>
    <col min="2320" max="2320" width="7.88671875" customWidth="1"/>
    <col min="2321" max="2321" width="2.44140625" customWidth="1"/>
    <col min="2322" max="2328" width="7.44140625" customWidth="1"/>
    <col min="2329" max="2338" width="9.109375" customWidth="1"/>
    <col min="2339" max="2553" width="9.109375"/>
    <col min="2554" max="2554" width="6.44140625" customWidth="1"/>
    <col min="2555" max="2555" width="3.44140625" customWidth="1"/>
    <col min="2556" max="2572" width="7.44140625" customWidth="1"/>
    <col min="2573" max="2573" width="8.44140625" customWidth="1"/>
    <col min="2574" max="2574" width="8" customWidth="1"/>
    <col min="2575" max="2575" width="7.44140625" customWidth="1"/>
    <col min="2576" max="2576" width="7.88671875" customWidth="1"/>
    <col min="2577" max="2577" width="2.44140625" customWidth="1"/>
    <col min="2578" max="2584" width="7.44140625" customWidth="1"/>
    <col min="2585" max="2594" width="9.109375" customWidth="1"/>
    <col min="2595" max="2809" width="9.109375"/>
    <col min="2810" max="2810" width="6.44140625" customWidth="1"/>
    <col min="2811" max="2811" width="3.44140625" customWidth="1"/>
    <col min="2812" max="2828" width="7.44140625" customWidth="1"/>
    <col min="2829" max="2829" width="8.44140625" customWidth="1"/>
    <col min="2830" max="2830" width="8" customWidth="1"/>
    <col min="2831" max="2831" width="7.44140625" customWidth="1"/>
    <col min="2832" max="2832" width="7.88671875" customWidth="1"/>
    <col min="2833" max="2833" width="2.44140625" customWidth="1"/>
    <col min="2834" max="2840" width="7.44140625" customWidth="1"/>
    <col min="2841" max="2850" width="9.109375" customWidth="1"/>
    <col min="2851" max="3065" width="9.109375"/>
    <col min="3066" max="3066" width="6.44140625" customWidth="1"/>
    <col min="3067" max="3067" width="3.44140625" customWidth="1"/>
    <col min="3068" max="3084" width="7.44140625" customWidth="1"/>
    <col min="3085" max="3085" width="8.44140625" customWidth="1"/>
    <col min="3086" max="3086" width="8" customWidth="1"/>
    <col min="3087" max="3087" width="7.44140625" customWidth="1"/>
    <col min="3088" max="3088" width="7.88671875" customWidth="1"/>
    <col min="3089" max="3089" width="2.44140625" customWidth="1"/>
    <col min="3090" max="3096" width="7.44140625" customWidth="1"/>
    <col min="3097" max="3106" width="9.109375" customWidth="1"/>
    <col min="3107" max="3321" width="9.109375"/>
    <col min="3322" max="3322" width="6.44140625" customWidth="1"/>
    <col min="3323" max="3323" width="3.44140625" customWidth="1"/>
    <col min="3324" max="3340" width="7.44140625" customWidth="1"/>
    <col min="3341" max="3341" width="8.44140625" customWidth="1"/>
    <col min="3342" max="3342" width="8" customWidth="1"/>
    <col min="3343" max="3343" width="7.44140625" customWidth="1"/>
    <col min="3344" max="3344" width="7.88671875" customWidth="1"/>
    <col min="3345" max="3345" width="2.44140625" customWidth="1"/>
    <col min="3346" max="3352" width="7.44140625" customWidth="1"/>
    <col min="3353" max="3362" width="9.109375" customWidth="1"/>
    <col min="3363" max="3577" width="9.109375"/>
    <col min="3578" max="3578" width="6.44140625" customWidth="1"/>
    <col min="3579" max="3579" width="3.44140625" customWidth="1"/>
    <col min="3580" max="3596" width="7.44140625" customWidth="1"/>
    <col min="3597" max="3597" width="8.44140625" customWidth="1"/>
    <col min="3598" max="3598" width="8" customWidth="1"/>
    <col min="3599" max="3599" width="7.44140625" customWidth="1"/>
    <col min="3600" max="3600" width="7.88671875" customWidth="1"/>
    <col min="3601" max="3601" width="2.44140625" customWidth="1"/>
    <col min="3602" max="3608" width="7.44140625" customWidth="1"/>
    <col min="3609" max="3618" width="9.109375" customWidth="1"/>
    <col min="3619" max="3833" width="9.109375"/>
    <col min="3834" max="3834" width="6.44140625" customWidth="1"/>
    <col min="3835" max="3835" width="3.44140625" customWidth="1"/>
    <col min="3836" max="3852" width="7.44140625" customWidth="1"/>
    <col min="3853" max="3853" width="8.44140625" customWidth="1"/>
    <col min="3854" max="3854" width="8" customWidth="1"/>
    <col min="3855" max="3855" width="7.44140625" customWidth="1"/>
    <col min="3856" max="3856" width="7.88671875" customWidth="1"/>
    <col min="3857" max="3857" width="2.44140625" customWidth="1"/>
    <col min="3858" max="3864" width="7.44140625" customWidth="1"/>
    <col min="3865" max="3874" width="9.109375" customWidth="1"/>
    <col min="3875" max="4089" width="9.109375"/>
    <col min="4090" max="4090" width="6.44140625" customWidth="1"/>
    <col min="4091" max="4091" width="3.44140625" customWidth="1"/>
    <col min="4092" max="4108" width="7.44140625" customWidth="1"/>
    <col min="4109" max="4109" width="8.44140625" customWidth="1"/>
    <col min="4110" max="4110" width="8" customWidth="1"/>
    <col min="4111" max="4111" width="7.44140625" customWidth="1"/>
    <col min="4112" max="4112" width="7.88671875" customWidth="1"/>
    <col min="4113" max="4113" width="2.44140625" customWidth="1"/>
    <col min="4114" max="4120" width="7.44140625" customWidth="1"/>
    <col min="4121" max="4130" width="9.109375" customWidth="1"/>
    <col min="4131" max="4345" width="9.109375"/>
    <col min="4346" max="4346" width="6.44140625" customWidth="1"/>
    <col min="4347" max="4347" width="3.44140625" customWidth="1"/>
    <col min="4348" max="4364" width="7.44140625" customWidth="1"/>
    <col min="4365" max="4365" width="8.44140625" customWidth="1"/>
    <col min="4366" max="4366" width="8" customWidth="1"/>
    <col min="4367" max="4367" width="7.44140625" customWidth="1"/>
    <col min="4368" max="4368" width="7.88671875" customWidth="1"/>
    <col min="4369" max="4369" width="2.44140625" customWidth="1"/>
    <col min="4370" max="4376" width="7.44140625" customWidth="1"/>
    <col min="4377" max="4386" width="9.109375" customWidth="1"/>
    <col min="4387" max="4601" width="9.109375"/>
    <col min="4602" max="4602" width="6.44140625" customWidth="1"/>
    <col min="4603" max="4603" width="3.44140625" customWidth="1"/>
    <col min="4604" max="4620" width="7.44140625" customWidth="1"/>
    <col min="4621" max="4621" width="8.44140625" customWidth="1"/>
    <col min="4622" max="4622" width="8" customWidth="1"/>
    <col min="4623" max="4623" width="7.44140625" customWidth="1"/>
    <col min="4624" max="4624" width="7.88671875" customWidth="1"/>
    <col min="4625" max="4625" width="2.44140625" customWidth="1"/>
    <col min="4626" max="4632" width="7.44140625" customWidth="1"/>
    <col min="4633" max="4642" width="9.109375" customWidth="1"/>
    <col min="4643" max="4857" width="9.109375"/>
    <col min="4858" max="4858" width="6.44140625" customWidth="1"/>
    <col min="4859" max="4859" width="3.44140625" customWidth="1"/>
    <col min="4860" max="4876" width="7.44140625" customWidth="1"/>
    <col min="4877" max="4877" width="8.44140625" customWidth="1"/>
    <col min="4878" max="4878" width="8" customWidth="1"/>
    <col min="4879" max="4879" width="7.44140625" customWidth="1"/>
    <col min="4880" max="4880" width="7.88671875" customWidth="1"/>
    <col min="4881" max="4881" width="2.44140625" customWidth="1"/>
    <col min="4882" max="4888" width="7.44140625" customWidth="1"/>
    <col min="4889" max="4898" width="9.109375" customWidth="1"/>
    <col min="4899" max="5113" width="9.109375"/>
    <col min="5114" max="5114" width="6.44140625" customWidth="1"/>
    <col min="5115" max="5115" width="3.44140625" customWidth="1"/>
    <col min="5116" max="5132" width="7.44140625" customWidth="1"/>
    <col min="5133" max="5133" width="8.44140625" customWidth="1"/>
    <col min="5134" max="5134" width="8" customWidth="1"/>
    <col min="5135" max="5135" width="7.44140625" customWidth="1"/>
    <col min="5136" max="5136" width="7.88671875" customWidth="1"/>
    <col min="5137" max="5137" width="2.44140625" customWidth="1"/>
    <col min="5138" max="5144" width="7.44140625" customWidth="1"/>
    <col min="5145" max="5154" width="9.109375" customWidth="1"/>
    <col min="5155" max="5369" width="9.109375"/>
    <col min="5370" max="5370" width="6.44140625" customWidth="1"/>
    <col min="5371" max="5371" width="3.44140625" customWidth="1"/>
    <col min="5372" max="5388" width="7.44140625" customWidth="1"/>
    <col min="5389" max="5389" width="8.44140625" customWidth="1"/>
    <col min="5390" max="5390" width="8" customWidth="1"/>
    <col min="5391" max="5391" width="7.44140625" customWidth="1"/>
    <col min="5392" max="5392" width="7.88671875" customWidth="1"/>
    <col min="5393" max="5393" width="2.44140625" customWidth="1"/>
    <col min="5394" max="5400" width="7.44140625" customWidth="1"/>
    <col min="5401" max="5410" width="9.109375" customWidth="1"/>
    <col min="5411" max="5625" width="9.109375"/>
    <col min="5626" max="5626" width="6.44140625" customWidth="1"/>
    <col min="5627" max="5627" width="3.44140625" customWidth="1"/>
    <col min="5628" max="5644" width="7.44140625" customWidth="1"/>
    <col min="5645" max="5645" width="8.44140625" customWidth="1"/>
    <col min="5646" max="5646" width="8" customWidth="1"/>
    <col min="5647" max="5647" width="7.44140625" customWidth="1"/>
    <col min="5648" max="5648" width="7.88671875" customWidth="1"/>
    <col min="5649" max="5649" width="2.44140625" customWidth="1"/>
    <col min="5650" max="5656" width="7.44140625" customWidth="1"/>
    <col min="5657" max="5666" width="9.109375" customWidth="1"/>
    <col min="5667" max="5881" width="9.109375"/>
    <col min="5882" max="5882" width="6.44140625" customWidth="1"/>
    <col min="5883" max="5883" width="3.44140625" customWidth="1"/>
    <col min="5884" max="5900" width="7.44140625" customWidth="1"/>
    <col min="5901" max="5901" width="8.44140625" customWidth="1"/>
    <col min="5902" max="5902" width="8" customWidth="1"/>
    <col min="5903" max="5903" width="7.44140625" customWidth="1"/>
    <col min="5904" max="5904" width="7.88671875" customWidth="1"/>
    <col min="5905" max="5905" width="2.44140625" customWidth="1"/>
    <col min="5906" max="5912" width="7.44140625" customWidth="1"/>
    <col min="5913" max="5922" width="9.109375" customWidth="1"/>
    <col min="5923" max="6137" width="9.109375"/>
    <col min="6138" max="6138" width="6.44140625" customWidth="1"/>
    <col min="6139" max="6139" width="3.44140625" customWidth="1"/>
    <col min="6140" max="6156" width="7.44140625" customWidth="1"/>
    <col min="6157" max="6157" width="8.44140625" customWidth="1"/>
    <col min="6158" max="6158" width="8" customWidth="1"/>
    <col min="6159" max="6159" width="7.44140625" customWidth="1"/>
    <col min="6160" max="6160" width="7.88671875" customWidth="1"/>
    <col min="6161" max="6161" width="2.44140625" customWidth="1"/>
    <col min="6162" max="6168" width="7.44140625" customWidth="1"/>
    <col min="6169" max="6178" width="9.109375" customWidth="1"/>
    <col min="6179" max="6393" width="9.109375"/>
    <col min="6394" max="6394" width="6.44140625" customWidth="1"/>
    <col min="6395" max="6395" width="3.44140625" customWidth="1"/>
    <col min="6396" max="6412" width="7.44140625" customWidth="1"/>
    <col min="6413" max="6413" width="8.44140625" customWidth="1"/>
    <col min="6414" max="6414" width="8" customWidth="1"/>
    <col min="6415" max="6415" width="7.44140625" customWidth="1"/>
    <col min="6416" max="6416" width="7.88671875" customWidth="1"/>
    <col min="6417" max="6417" width="2.44140625" customWidth="1"/>
    <col min="6418" max="6424" width="7.44140625" customWidth="1"/>
    <col min="6425" max="6434" width="9.109375" customWidth="1"/>
    <col min="6435" max="6649" width="9.109375"/>
    <col min="6650" max="6650" width="6.44140625" customWidth="1"/>
    <col min="6651" max="6651" width="3.44140625" customWidth="1"/>
    <col min="6652" max="6668" width="7.44140625" customWidth="1"/>
    <col min="6669" max="6669" width="8.44140625" customWidth="1"/>
    <col min="6670" max="6670" width="8" customWidth="1"/>
    <col min="6671" max="6671" width="7.44140625" customWidth="1"/>
    <col min="6672" max="6672" width="7.88671875" customWidth="1"/>
    <col min="6673" max="6673" width="2.44140625" customWidth="1"/>
    <col min="6674" max="6680" width="7.44140625" customWidth="1"/>
    <col min="6681" max="6690" width="9.109375" customWidth="1"/>
    <col min="6691" max="6905" width="9.109375"/>
    <col min="6906" max="6906" width="6.44140625" customWidth="1"/>
    <col min="6907" max="6907" width="3.44140625" customWidth="1"/>
    <col min="6908" max="6924" width="7.44140625" customWidth="1"/>
    <col min="6925" max="6925" width="8.44140625" customWidth="1"/>
    <col min="6926" max="6926" width="8" customWidth="1"/>
    <col min="6927" max="6927" width="7.44140625" customWidth="1"/>
    <col min="6928" max="6928" width="7.88671875" customWidth="1"/>
    <col min="6929" max="6929" width="2.44140625" customWidth="1"/>
    <col min="6930" max="6936" width="7.44140625" customWidth="1"/>
    <col min="6937" max="6946" width="9.109375" customWidth="1"/>
    <col min="6947" max="7161" width="9.109375"/>
    <col min="7162" max="7162" width="6.44140625" customWidth="1"/>
    <col min="7163" max="7163" width="3.44140625" customWidth="1"/>
    <col min="7164" max="7180" width="7.44140625" customWidth="1"/>
    <col min="7181" max="7181" width="8.44140625" customWidth="1"/>
    <col min="7182" max="7182" width="8" customWidth="1"/>
    <col min="7183" max="7183" width="7.44140625" customWidth="1"/>
    <col min="7184" max="7184" width="7.88671875" customWidth="1"/>
    <col min="7185" max="7185" width="2.44140625" customWidth="1"/>
    <col min="7186" max="7192" width="7.44140625" customWidth="1"/>
    <col min="7193" max="7202" width="9.109375" customWidth="1"/>
    <col min="7203" max="7417" width="9.109375"/>
    <col min="7418" max="7418" width="6.44140625" customWidth="1"/>
    <col min="7419" max="7419" width="3.44140625" customWidth="1"/>
    <col min="7420" max="7436" width="7.44140625" customWidth="1"/>
    <col min="7437" max="7437" width="8.44140625" customWidth="1"/>
    <col min="7438" max="7438" width="8" customWidth="1"/>
    <col min="7439" max="7439" width="7.44140625" customWidth="1"/>
    <col min="7440" max="7440" width="7.88671875" customWidth="1"/>
    <col min="7441" max="7441" width="2.44140625" customWidth="1"/>
    <col min="7442" max="7448" width="7.44140625" customWidth="1"/>
    <col min="7449" max="7458" width="9.109375" customWidth="1"/>
    <col min="7459" max="7673" width="9.109375"/>
    <col min="7674" max="7674" width="6.44140625" customWidth="1"/>
    <col min="7675" max="7675" width="3.44140625" customWidth="1"/>
    <col min="7676" max="7692" width="7.44140625" customWidth="1"/>
    <col min="7693" max="7693" width="8.44140625" customWidth="1"/>
    <col min="7694" max="7694" width="8" customWidth="1"/>
    <col min="7695" max="7695" width="7.44140625" customWidth="1"/>
    <col min="7696" max="7696" width="7.88671875" customWidth="1"/>
    <col min="7697" max="7697" width="2.44140625" customWidth="1"/>
    <col min="7698" max="7704" width="7.44140625" customWidth="1"/>
    <col min="7705" max="7714" width="9.109375" customWidth="1"/>
    <col min="7715" max="7929" width="9.109375"/>
    <col min="7930" max="7930" width="6.44140625" customWidth="1"/>
    <col min="7931" max="7931" width="3.44140625" customWidth="1"/>
    <col min="7932" max="7948" width="7.44140625" customWidth="1"/>
    <col min="7949" max="7949" width="8.44140625" customWidth="1"/>
    <col min="7950" max="7950" width="8" customWidth="1"/>
    <col min="7951" max="7951" width="7.44140625" customWidth="1"/>
    <col min="7952" max="7952" width="7.88671875" customWidth="1"/>
    <col min="7953" max="7953" width="2.44140625" customWidth="1"/>
    <col min="7954" max="7960" width="7.44140625" customWidth="1"/>
    <col min="7961" max="7970" width="9.109375" customWidth="1"/>
    <col min="7971" max="8185" width="9.109375"/>
    <col min="8186" max="8186" width="6.44140625" customWidth="1"/>
    <col min="8187" max="8187" width="3.44140625" customWidth="1"/>
    <col min="8188" max="8204" width="7.44140625" customWidth="1"/>
    <col min="8205" max="8205" width="8.44140625" customWidth="1"/>
    <col min="8206" max="8206" width="8" customWidth="1"/>
    <col min="8207" max="8207" width="7.44140625" customWidth="1"/>
    <col min="8208" max="8208" width="7.88671875" customWidth="1"/>
    <col min="8209" max="8209" width="2.44140625" customWidth="1"/>
    <col min="8210" max="8216" width="7.44140625" customWidth="1"/>
    <col min="8217" max="8226" width="9.109375" customWidth="1"/>
    <col min="8227" max="8441" width="9.109375"/>
    <col min="8442" max="8442" width="6.44140625" customWidth="1"/>
    <col min="8443" max="8443" width="3.44140625" customWidth="1"/>
    <col min="8444" max="8460" width="7.44140625" customWidth="1"/>
    <col min="8461" max="8461" width="8.44140625" customWidth="1"/>
    <col min="8462" max="8462" width="8" customWidth="1"/>
    <col min="8463" max="8463" width="7.44140625" customWidth="1"/>
    <col min="8464" max="8464" width="7.88671875" customWidth="1"/>
    <col min="8465" max="8465" width="2.44140625" customWidth="1"/>
    <col min="8466" max="8472" width="7.44140625" customWidth="1"/>
    <col min="8473" max="8482" width="9.109375" customWidth="1"/>
    <col min="8483" max="8697" width="9.109375"/>
    <col min="8698" max="8698" width="6.44140625" customWidth="1"/>
    <col min="8699" max="8699" width="3.44140625" customWidth="1"/>
    <col min="8700" max="8716" width="7.44140625" customWidth="1"/>
    <col min="8717" max="8717" width="8.44140625" customWidth="1"/>
    <col min="8718" max="8718" width="8" customWidth="1"/>
    <col min="8719" max="8719" width="7.44140625" customWidth="1"/>
    <col min="8720" max="8720" width="7.88671875" customWidth="1"/>
    <col min="8721" max="8721" width="2.44140625" customWidth="1"/>
    <col min="8722" max="8728" width="7.44140625" customWidth="1"/>
    <col min="8729" max="8738" width="9.109375" customWidth="1"/>
    <col min="8739" max="8953" width="9.109375"/>
    <col min="8954" max="8954" width="6.44140625" customWidth="1"/>
    <col min="8955" max="8955" width="3.44140625" customWidth="1"/>
    <col min="8956" max="8972" width="7.44140625" customWidth="1"/>
    <col min="8973" max="8973" width="8.44140625" customWidth="1"/>
    <col min="8974" max="8974" width="8" customWidth="1"/>
    <col min="8975" max="8975" width="7.44140625" customWidth="1"/>
    <col min="8976" max="8976" width="7.88671875" customWidth="1"/>
    <col min="8977" max="8977" width="2.44140625" customWidth="1"/>
    <col min="8978" max="8984" width="7.44140625" customWidth="1"/>
    <col min="8985" max="8994" width="9.109375" customWidth="1"/>
    <col min="8995" max="9209" width="9.109375"/>
    <col min="9210" max="9210" width="6.44140625" customWidth="1"/>
    <col min="9211" max="9211" width="3.44140625" customWidth="1"/>
    <col min="9212" max="9228" width="7.44140625" customWidth="1"/>
    <col min="9229" max="9229" width="8.44140625" customWidth="1"/>
    <col min="9230" max="9230" width="8" customWidth="1"/>
    <col min="9231" max="9231" width="7.44140625" customWidth="1"/>
    <col min="9232" max="9232" width="7.88671875" customWidth="1"/>
    <col min="9233" max="9233" width="2.44140625" customWidth="1"/>
    <col min="9234" max="9240" width="7.44140625" customWidth="1"/>
    <col min="9241" max="9250" width="9.109375" customWidth="1"/>
    <col min="9251" max="9465" width="9.109375"/>
    <col min="9466" max="9466" width="6.44140625" customWidth="1"/>
    <col min="9467" max="9467" width="3.44140625" customWidth="1"/>
    <col min="9468" max="9484" width="7.44140625" customWidth="1"/>
    <col min="9485" max="9485" width="8.44140625" customWidth="1"/>
    <col min="9486" max="9486" width="8" customWidth="1"/>
    <col min="9487" max="9487" width="7.44140625" customWidth="1"/>
    <col min="9488" max="9488" width="7.88671875" customWidth="1"/>
    <col min="9489" max="9489" width="2.44140625" customWidth="1"/>
    <col min="9490" max="9496" width="7.44140625" customWidth="1"/>
    <col min="9497" max="9506" width="9.109375" customWidth="1"/>
    <col min="9507" max="9721" width="9.109375"/>
    <col min="9722" max="9722" width="6.44140625" customWidth="1"/>
    <col min="9723" max="9723" width="3.44140625" customWidth="1"/>
    <col min="9724" max="9740" width="7.44140625" customWidth="1"/>
    <col min="9741" max="9741" width="8.44140625" customWidth="1"/>
    <col min="9742" max="9742" width="8" customWidth="1"/>
    <col min="9743" max="9743" width="7.44140625" customWidth="1"/>
    <col min="9744" max="9744" width="7.88671875" customWidth="1"/>
    <col min="9745" max="9745" width="2.44140625" customWidth="1"/>
    <col min="9746" max="9752" width="7.44140625" customWidth="1"/>
    <col min="9753" max="9762" width="9.109375" customWidth="1"/>
    <col min="9763" max="9977" width="9.109375"/>
    <col min="9978" max="9978" width="6.44140625" customWidth="1"/>
    <col min="9979" max="9979" width="3.44140625" customWidth="1"/>
    <col min="9980" max="9996" width="7.44140625" customWidth="1"/>
    <col min="9997" max="9997" width="8.44140625" customWidth="1"/>
    <col min="9998" max="9998" width="8" customWidth="1"/>
    <col min="9999" max="9999" width="7.44140625" customWidth="1"/>
    <col min="10000" max="10000" width="7.88671875" customWidth="1"/>
    <col min="10001" max="10001" width="2.44140625" customWidth="1"/>
    <col min="10002" max="10008" width="7.44140625" customWidth="1"/>
    <col min="10009" max="10018" width="9.109375" customWidth="1"/>
    <col min="10019" max="10233" width="9.109375"/>
    <col min="10234" max="10234" width="6.44140625" customWidth="1"/>
    <col min="10235" max="10235" width="3.44140625" customWidth="1"/>
    <col min="10236" max="10252" width="7.44140625" customWidth="1"/>
    <col min="10253" max="10253" width="8.44140625" customWidth="1"/>
    <col min="10254" max="10254" width="8" customWidth="1"/>
    <col min="10255" max="10255" width="7.44140625" customWidth="1"/>
    <col min="10256" max="10256" width="7.88671875" customWidth="1"/>
    <col min="10257" max="10257" width="2.44140625" customWidth="1"/>
    <col min="10258" max="10264" width="7.44140625" customWidth="1"/>
    <col min="10265" max="10274" width="9.109375" customWidth="1"/>
    <col min="10275" max="10489" width="9.109375"/>
    <col min="10490" max="10490" width="6.44140625" customWidth="1"/>
    <col min="10491" max="10491" width="3.44140625" customWidth="1"/>
    <col min="10492" max="10508" width="7.44140625" customWidth="1"/>
    <col min="10509" max="10509" width="8.44140625" customWidth="1"/>
    <col min="10510" max="10510" width="8" customWidth="1"/>
    <col min="10511" max="10511" width="7.44140625" customWidth="1"/>
    <col min="10512" max="10512" width="7.88671875" customWidth="1"/>
    <col min="10513" max="10513" width="2.44140625" customWidth="1"/>
    <col min="10514" max="10520" width="7.44140625" customWidth="1"/>
    <col min="10521" max="10530" width="9.109375" customWidth="1"/>
    <col min="10531" max="10745" width="9.109375"/>
    <col min="10746" max="10746" width="6.44140625" customWidth="1"/>
    <col min="10747" max="10747" width="3.44140625" customWidth="1"/>
    <col min="10748" max="10764" width="7.44140625" customWidth="1"/>
    <col min="10765" max="10765" width="8.44140625" customWidth="1"/>
    <col min="10766" max="10766" width="8" customWidth="1"/>
    <col min="10767" max="10767" width="7.44140625" customWidth="1"/>
    <col min="10768" max="10768" width="7.88671875" customWidth="1"/>
    <col min="10769" max="10769" width="2.44140625" customWidth="1"/>
    <col min="10770" max="10776" width="7.44140625" customWidth="1"/>
    <col min="10777" max="10786" width="9.109375" customWidth="1"/>
    <col min="10787" max="11001" width="9.109375"/>
    <col min="11002" max="11002" width="6.44140625" customWidth="1"/>
    <col min="11003" max="11003" width="3.44140625" customWidth="1"/>
    <col min="11004" max="11020" width="7.44140625" customWidth="1"/>
    <col min="11021" max="11021" width="8.44140625" customWidth="1"/>
    <col min="11022" max="11022" width="8" customWidth="1"/>
    <col min="11023" max="11023" width="7.44140625" customWidth="1"/>
    <col min="11024" max="11024" width="7.88671875" customWidth="1"/>
    <col min="11025" max="11025" width="2.44140625" customWidth="1"/>
    <col min="11026" max="11032" width="7.44140625" customWidth="1"/>
    <col min="11033" max="11042" width="9.109375" customWidth="1"/>
    <col min="11043" max="11257" width="9.109375"/>
    <col min="11258" max="11258" width="6.44140625" customWidth="1"/>
    <col min="11259" max="11259" width="3.44140625" customWidth="1"/>
    <col min="11260" max="11276" width="7.44140625" customWidth="1"/>
    <col min="11277" max="11277" width="8.44140625" customWidth="1"/>
    <col min="11278" max="11278" width="8" customWidth="1"/>
    <col min="11279" max="11279" width="7.44140625" customWidth="1"/>
    <col min="11280" max="11280" width="7.88671875" customWidth="1"/>
    <col min="11281" max="11281" width="2.44140625" customWidth="1"/>
    <col min="11282" max="11288" width="7.44140625" customWidth="1"/>
    <col min="11289" max="11298" width="9.109375" customWidth="1"/>
    <col min="11299" max="11513" width="9.109375"/>
    <col min="11514" max="11514" width="6.44140625" customWidth="1"/>
    <col min="11515" max="11515" width="3.44140625" customWidth="1"/>
    <col min="11516" max="11532" width="7.44140625" customWidth="1"/>
    <col min="11533" max="11533" width="8.44140625" customWidth="1"/>
    <col min="11534" max="11534" width="8" customWidth="1"/>
    <col min="11535" max="11535" width="7.44140625" customWidth="1"/>
    <col min="11536" max="11536" width="7.88671875" customWidth="1"/>
    <col min="11537" max="11537" width="2.44140625" customWidth="1"/>
    <col min="11538" max="11544" width="7.44140625" customWidth="1"/>
    <col min="11545" max="11554" width="9.109375" customWidth="1"/>
    <col min="11555" max="11769" width="9.109375"/>
    <col min="11770" max="11770" width="6.44140625" customWidth="1"/>
    <col min="11771" max="11771" width="3.44140625" customWidth="1"/>
    <col min="11772" max="11788" width="7.44140625" customWidth="1"/>
    <col min="11789" max="11789" width="8.44140625" customWidth="1"/>
    <col min="11790" max="11790" width="8" customWidth="1"/>
    <col min="11791" max="11791" width="7.44140625" customWidth="1"/>
    <col min="11792" max="11792" width="7.88671875" customWidth="1"/>
    <col min="11793" max="11793" width="2.44140625" customWidth="1"/>
    <col min="11794" max="11800" width="7.44140625" customWidth="1"/>
    <col min="11801" max="11810" width="9.109375" customWidth="1"/>
    <col min="11811" max="12025" width="9.109375"/>
    <col min="12026" max="12026" width="6.44140625" customWidth="1"/>
    <col min="12027" max="12027" width="3.44140625" customWidth="1"/>
    <col min="12028" max="12044" width="7.44140625" customWidth="1"/>
    <col min="12045" max="12045" width="8.44140625" customWidth="1"/>
    <col min="12046" max="12046" width="8" customWidth="1"/>
    <col min="12047" max="12047" width="7.44140625" customWidth="1"/>
    <col min="12048" max="12048" width="7.88671875" customWidth="1"/>
    <col min="12049" max="12049" width="2.44140625" customWidth="1"/>
    <col min="12050" max="12056" width="7.44140625" customWidth="1"/>
    <col min="12057" max="12066" width="9.109375" customWidth="1"/>
    <col min="12067" max="12281" width="9.109375"/>
    <col min="12282" max="12282" width="6.44140625" customWidth="1"/>
    <col min="12283" max="12283" width="3.44140625" customWidth="1"/>
    <col min="12284" max="12300" width="7.44140625" customWidth="1"/>
    <col min="12301" max="12301" width="8.44140625" customWidth="1"/>
    <col min="12302" max="12302" width="8" customWidth="1"/>
    <col min="12303" max="12303" width="7.44140625" customWidth="1"/>
    <col min="12304" max="12304" width="7.88671875" customWidth="1"/>
    <col min="12305" max="12305" width="2.44140625" customWidth="1"/>
    <col min="12306" max="12312" width="7.44140625" customWidth="1"/>
    <col min="12313" max="12322" width="9.109375" customWidth="1"/>
    <col min="12323" max="12537" width="9.109375"/>
    <col min="12538" max="12538" width="6.44140625" customWidth="1"/>
    <col min="12539" max="12539" width="3.44140625" customWidth="1"/>
    <col min="12540" max="12556" width="7.44140625" customWidth="1"/>
    <col min="12557" max="12557" width="8.44140625" customWidth="1"/>
    <col min="12558" max="12558" width="8" customWidth="1"/>
    <col min="12559" max="12559" width="7.44140625" customWidth="1"/>
    <col min="12560" max="12560" width="7.88671875" customWidth="1"/>
    <col min="12561" max="12561" width="2.44140625" customWidth="1"/>
    <col min="12562" max="12568" width="7.44140625" customWidth="1"/>
    <col min="12569" max="12578" width="9.109375" customWidth="1"/>
    <col min="12579" max="12793" width="9.109375"/>
    <col min="12794" max="12794" width="6.44140625" customWidth="1"/>
    <col min="12795" max="12795" width="3.44140625" customWidth="1"/>
    <col min="12796" max="12812" width="7.44140625" customWidth="1"/>
    <col min="12813" max="12813" width="8.44140625" customWidth="1"/>
    <col min="12814" max="12814" width="8" customWidth="1"/>
    <col min="12815" max="12815" width="7.44140625" customWidth="1"/>
    <col min="12816" max="12816" width="7.88671875" customWidth="1"/>
    <col min="12817" max="12817" width="2.44140625" customWidth="1"/>
    <col min="12818" max="12824" width="7.44140625" customWidth="1"/>
    <col min="12825" max="12834" width="9.109375" customWidth="1"/>
    <col min="12835" max="13049" width="9.109375"/>
    <col min="13050" max="13050" width="6.44140625" customWidth="1"/>
    <col min="13051" max="13051" width="3.44140625" customWidth="1"/>
    <col min="13052" max="13068" width="7.44140625" customWidth="1"/>
    <col min="13069" max="13069" width="8.44140625" customWidth="1"/>
    <col min="13070" max="13070" width="8" customWidth="1"/>
    <col min="13071" max="13071" width="7.44140625" customWidth="1"/>
    <col min="13072" max="13072" width="7.88671875" customWidth="1"/>
    <col min="13073" max="13073" width="2.44140625" customWidth="1"/>
    <col min="13074" max="13080" width="7.44140625" customWidth="1"/>
    <col min="13081" max="13090" width="9.109375" customWidth="1"/>
    <col min="13091" max="13305" width="9.109375"/>
    <col min="13306" max="13306" width="6.44140625" customWidth="1"/>
    <col min="13307" max="13307" width="3.44140625" customWidth="1"/>
    <col min="13308" max="13324" width="7.44140625" customWidth="1"/>
    <col min="13325" max="13325" width="8.44140625" customWidth="1"/>
    <col min="13326" max="13326" width="8" customWidth="1"/>
    <col min="13327" max="13327" width="7.44140625" customWidth="1"/>
    <col min="13328" max="13328" width="7.88671875" customWidth="1"/>
    <col min="13329" max="13329" width="2.44140625" customWidth="1"/>
    <col min="13330" max="13336" width="7.44140625" customWidth="1"/>
    <col min="13337" max="13346" width="9.109375" customWidth="1"/>
    <col min="13347" max="13561" width="9.109375"/>
    <col min="13562" max="13562" width="6.44140625" customWidth="1"/>
    <col min="13563" max="13563" width="3.44140625" customWidth="1"/>
    <col min="13564" max="13580" width="7.44140625" customWidth="1"/>
    <col min="13581" max="13581" width="8.44140625" customWidth="1"/>
    <col min="13582" max="13582" width="8" customWidth="1"/>
    <col min="13583" max="13583" width="7.44140625" customWidth="1"/>
    <col min="13584" max="13584" width="7.88671875" customWidth="1"/>
    <col min="13585" max="13585" width="2.44140625" customWidth="1"/>
    <col min="13586" max="13592" width="7.44140625" customWidth="1"/>
    <col min="13593" max="13602" width="9.109375" customWidth="1"/>
    <col min="13603" max="13817" width="9.109375"/>
    <col min="13818" max="13818" width="6.44140625" customWidth="1"/>
    <col min="13819" max="13819" width="3.44140625" customWidth="1"/>
    <col min="13820" max="13836" width="7.44140625" customWidth="1"/>
    <col min="13837" max="13837" width="8.44140625" customWidth="1"/>
    <col min="13838" max="13838" width="8" customWidth="1"/>
    <col min="13839" max="13839" width="7.44140625" customWidth="1"/>
    <col min="13840" max="13840" width="7.88671875" customWidth="1"/>
    <col min="13841" max="13841" width="2.44140625" customWidth="1"/>
    <col min="13842" max="13848" width="7.44140625" customWidth="1"/>
    <col min="13849" max="13858" width="9.109375" customWidth="1"/>
    <col min="13859" max="14073" width="9.109375"/>
    <col min="14074" max="14074" width="6.44140625" customWidth="1"/>
    <col min="14075" max="14075" width="3.44140625" customWidth="1"/>
    <col min="14076" max="14092" width="7.44140625" customWidth="1"/>
    <col min="14093" max="14093" width="8.44140625" customWidth="1"/>
    <col min="14094" max="14094" width="8" customWidth="1"/>
    <col min="14095" max="14095" width="7.44140625" customWidth="1"/>
    <col min="14096" max="14096" width="7.88671875" customWidth="1"/>
    <col min="14097" max="14097" width="2.44140625" customWidth="1"/>
    <col min="14098" max="14104" width="7.44140625" customWidth="1"/>
    <col min="14105" max="14114" width="9.109375" customWidth="1"/>
    <col min="14115" max="14329" width="9.109375"/>
    <col min="14330" max="14330" width="6.44140625" customWidth="1"/>
    <col min="14331" max="14331" width="3.44140625" customWidth="1"/>
    <col min="14332" max="14348" width="7.44140625" customWidth="1"/>
    <col min="14349" max="14349" width="8.44140625" customWidth="1"/>
    <col min="14350" max="14350" width="8" customWidth="1"/>
    <col min="14351" max="14351" width="7.44140625" customWidth="1"/>
    <col min="14352" max="14352" width="7.88671875" customWidth="1"/>
    <col min="14353" max="14353" width="2.44140625" customWidth="1"/>
    <col min="14354" max="14360" width="7.44140625" customWidth="1"/>
    <col min="14361" max="14370" width="9.109375" customWidth="1"/>
    <col min="14371" max="14585" width="9.109375"/>
    <col min="14586" max="14586" width="6.44140625" customWidth="1"/>
    <col min="14587" max="14587" width="3.44140625" customWidth="1"/>
    <col min="14588" max="14604" width="7.44140625" customWidth="1"/>
    <col min="14605" max="14605" width="8.44140625" customWidth="1"/>
    <col min="14606" max="14606" width="8" customWidth="1"/>
    <col min="14607" max="14607" width="7.44140625" customWidth="1"/>
    <col min="14608" max="14608" width="7.88671875" customWidth="1"/>
    <col min="14609" max="14609" width="2.44140625" customWidth="1"/>
    <col min="14610" max="14616" width="7.44140625" customWidth="1"/>
    <col min="14617" max="14626" width="9.109375" customWidth="1"/>
    <col min="14627" max="14841" width="9.109375"/>
    <col min="14842" max="14842" width="6.44140625" customWidth="1"/>
    <col min="14843" max="14843" width="3.44140625" customWidth="1"/>
    <col min="14844" max="14860" width="7.44140625" customWidth="1"/>
    <col min="14861" max="14861" width="8.44140625" customWidth="1"/>
    <col min="14862" max="14862" width="8" customWidth="1"/>
    <col min="14863" max="14863" width="7.44140625" customWidth="1"/>
    <col min="14864" max="14864" width="7.88671875" customWidth="1"/>
    <col min="14865" max="14865" width="2.44140625" customWidth="1"/>
    <col min="14866" max="14872" width="7.44140625" customWidth="1"/>
    <col min="14873" max="14882" width="9.109375" customWidth="1"/>
    <col min="14883" max="15097" width="9.109375"/>
    <col min="15098" max="15098" width="6.44140625" customWidth="1"/>
    <col min="15099" max="15099" width="3.44140625" customWidth="1"/>
    <col min="15100" max="15116" width="7.44140625" customWidth="1"/>
    <col min="15117" max="15117" width="8.44140625" customWidth="1"/>
    <col min="15118" max="15118" width="8" customWidth="1"/>
    <col min="15119" max="15119" width="7.44140625" customWidth="1"/>
    <col min="15120" max="15120" width="7.88671875" customWidth="1"/>
    <col min="15121" max="15121" width="2.44140625" customWidth="1"/>
    <col min="15122" max="15128" width="7.44140625" customWidth="1"/>
    <col min="15129" max="15138" width="9.109375" customWidth="1"/>
    <col min="15139" max="15353" width="9.109375"/>
    <col min="15354" max="15354" width="6.44140625" customWidth="1"/>
    <col min="15355" max="15355" width="3.44140625" customWidth="1"/>
    <col min="15356" max="15372" width="7.44140625" customWidth="1"/>
    <col min="15373" max="15373" width="8.44140625" customWidth="1"/>
    <col min="15374" max="15374" width="8" customWidth="1"/>
    <col min="15375" max="15375" width="7.44140625" customWidth="1"/>
    <col min="15376" max="15376" width="7.88671875" customWidth="1"/>
    <col min="15377" max="15377" width="2.44140625" customWidth="1"/>
    <col min="15378" max="15384" width="7.44140625" customWidth="1"/>
    <col min="15385" max="15394" width="9.109375" customWidth="1"/>
    <col min="15395" max="15609" width="9.109375"/>
    <col min="15610" max="15610" width="6.44140625" customWidth="1"/>
    <col min="15611" max="15611" width="3.44140625" customWidth="1"/>
    <col min="15612" max="15628" width="7.44140625" customWidth="1"/>
    <col min="15629" max="15629" width="8.44140625" customWidth="1"/>
    <col min="15630" max="15630" width="8" customWidth="1"/>
    <col min="15631" max="15631" width="7.44140625" customWidth="1"/>
    <col min="15632" max="15632" width="7.88671875" customWidth="1"/>
    <col min="15633" max="15633" width="2.44140625" customWidth="1"/>
    <col min="15634" max="15640" width="7.44140625" customWidth="1"/>
    <col min="15641" max="15650" width="9.109375" customWidth="1"/>
    <col min="15651" max="15865" width="9.109375"/>
    <col min="15866" max="15866" width="6.44140625" customWidth="1"/>
    <col min="15867" max="15867" width="3.44140625" customWidth="1"/>
    <col min="15868" max="15884" width="7.44140625" customWidth="1"/>
    <col min="15885" max="15885" width="8.44140625" customWidth="1"/>
    <col min="15886" max="15886" width="8" customWidth="1"/>
    <col min="15887" max="15887" width="7.44140625" customWidth="1"/>
    <col min="15888" max="15888" width="7.88671875" customWidth="1"/>
    <col min="15889" max="15889" width="2.44140625" customWidth="1"/>
    <col min="15890" max="15896" width="7.44140625" customWidth="1"/>
    <col min="15897" max="15906" width="9.109375" customWidth="1"/>
    <col min="15907" max="16121" width="9.109375"/>
    <col min="16122" max="16122" width="6.44140625" customWidth="1"/>
    <col min="16123" max="16123" width="3.44140625" customWidth="1"/>
    <col min="16124" max="16140" width="7.44140625" customWidth="1"/>
    <col min="16141" max="16141" width="8.44140625" customWidth="1"/>
    <col min="16142" max="16142" width="8" customWidth="1"/>
    <col min="16143" max="16143" width="7.44140625" customWidth="1"/>
    <col min="16144" max="16144" width="7.88671875" customWidth="1"/>
    <col min="16145" max="16145" width="2.44140625" customWidth="1"/>
    <col min="16146" max="16152" width="7.44140625" customWidth="1"/>
    <col min="16153" max="16162" width="9.109375" customWidth="1"/>
    <col min="16163" max="16384" width="9.109375"/>
  </cols>
  <sheetData>
    <row r="1" spans="1:74">
      <c r="B1" s="2" t="s">
        <v>184</v>
      </c>
    </row>
    <row r="2" spans="1:74" ht="12.75" customHeight="1"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16"/>
      <c r="O2" s="16"/>
      <c r="P2" s="16"/>
      <c r="Q2" s="16"/>
      <c r="R2" s="16"/>
      <c r="S2" s="16"/>
      <c r="T2" s="16"/>
      <c r="U2" s="16"/>
      <c r="V2" s="3"/>
    </row>
    <row r="3" spans="1:74" ht="78.75" customHeight="1">
      <c r="A3" s="231" t="s">
        <v>185</v>
      </c>
      <c r="B3" s="4" t="s">
        <v>186</v>
      </c>
      <c r="C3" s="5" t="s">
        <v>187</v>
      </c>
      <c r="D3" s="6" t="s">
        <v>108</v>
      </c>
      <c r="E3" s="6" t="s">
        <v>109</v>
      </c>
      <c r="F3" s="6" t="s">
        <v>188</v>
      </c>
      <c r="G3" s="6" t="s">
        <v>189</v>
      </c>
      <c r="H3" s="6" t="s">
        <v>112</v>
      </c>
      <c r="I3" s="6" t="s">
        <v>190</v>
      </c>
      <c r="J3" s="6" t="s">
        <v>191</v>
      </c>
      <c r="K3" s="6" t="s">
        <v>192</v>
      </c>
      <c r="L3" s="6" t="s">
        <v>193</v>
      </c>
      <c r="M3" s="6" t="s">
        <v>194</v>
      </c>
      <c r="N3" s="5" t="s">
        <v>195</v>
      </c>
      <c r="O3" s="6" t="s">
        <v>196</v>
      </c>
      <c r="P3" s="6" t="s">
        <v>197</v>
      </c>
      <c r="Q3" s="5" t="s">
        <v>198</v>
      </c>
      <c r="R3" s="6" t="s">
        <v>199</v>
      </c>
      <c r="S3" s="6" t="s">
        <v>200</v>
      </c>
      <c r="T3" s="5" t="s">
        <v>201</v>
      </c>
      <c r="U3" s="6" t="s">
        <v>202</v>
      </c>
      <c r="V3" s="6" t="s">
        <v>203</v>
      </c>
      <c r="W3" s="5" t="s">
        <v>204</v>
      </c>
      <c r="X3" s="17" t="s">
        <v>205</v>
      </c>
      <c r="Y3" s="20" t="s">
        <v>206</v>
      </c>
      <c r="Z3" s="6" t="s">
        <v>207</v>
      </c>
      <c r="AA3" s="20" t="s">
        <v>208</v>
      </c>
      <c r="AB3" s="20" t="s">
        <v>209</v>
      </c>
      <c r="AC3" s="6" t="s">
        <v>210</v>
      </c>
      <c r="AD3" s="6" t="s">
        <v>211</v>
      </c>
      <c r="AE3" s="6" t="s">
        <v>212</v>
      </c>
      <c r="AF3" s="6" t="s">
        <v>213</v>
      </c>
      <c r="AG3" s="17" t="s">
        <v>214</v>
      </c>
      <c r="AH3" s="17" t="s">
        <v>215</v>
      </c>
      <c r="AI3" s="17" t="s">
        <v>216</v>
      </c>
      <c r="AJ3" s="17" t="s">
        <v>217</v>
      </c>
      <c r="AK3" s="17" t="s">
        <v>218</v>
      </c>
      <c r="AL3" s="17" t="s">
        <v>219</v>
      </c>
      <c r="AM3" s="5" t="s">
        <v>220</v>
      </c>
      <c r="AN3" s="17" t="s">
        <v>221</v>
      </c>
      <c r="AO3" s="17" t="s">
        <v>222</v>
      </c>
      <c r="AP3" s="6" t="s">
        <v>223</v>
      </c>
      <c r="AQ3" s="6" t="s">
        <v>224</v>
      </c>
      <c r="AR3" s="5" t="s">
        <v>225</v>
      </c>
      <c r="AS3" s="17" t="s">
        <v>226</v>
      </c>
      <c r="AT3" s="17" t="s">
        <v>227</v>
      </c>
      <c r="AU3" s="6" t="s">
        <v>228</v>
      </c>
      <c r="AV3" s="5" t="s">
        <v>229</v>
      </c>
      <c r="AW3" s="6" t="s">
        <v>230</v>
      </c>
      <c r="AX3" s="6" t="s">
        <v>231</v>
      </c>
      <c r="AY3" s="6" t="s">
        <v>232</v>
      </c>
      <c r="AZ3" s="5" t="s">
        <v>233</v>
      </c>
      <c r="BA3" s="6" t="s">
        <v>234</v>
      </c>
      <c r="BB3" s="6" t="s">
        <v>235</v>
      </c>
      <c r="BC3" s="6" t="s">
        <v>236</v>
      </c>
      <c r="BD3" s="6" t="s">
        <v>237</v>
      </c>
      <c r="BE3" s="6" t="s">
        <v>238</v>
      </c>
      <c r="BF3" s="6" t="s">
        <v>239</v>
      </c>
      <c r="BG3" s="6" t="s">
        <v>240</v>
      </c>
      <c r="BH3" s="6" t="s">
        <v>241</v>
      </c>
      <c r="BI3" s="5" t="s">
        <v>242</v>
      </c>
      <c r="BJ3" s="6" t="s">
        <v>243</v>
      </c>
      <c r="BK3" s="6" t="s">
        <v>244</v>
      </c>
      <c r="BL3" s="6" t="s">
        <v>245</v>
      </c>
      <c r="BM3" s="6" t="s">
        <v>246</v>
      </c>
      <c r="BN3" s="5" t="s">
        <v>247</v>
      </c>
      <c r="BO3" s="6" t="s">
        <v>248</v>
      </c>
      <c r="BP3" s="5" t="s">
        <v>249</v>
      </c>
      <c r="BQ3" s="6" t="s">
        <v>250</v>
      </c>
      <c r="BR3" s="6" t="s">
        <v>251</v>
      </c>
      <c r="BS3" s="31" t="s">
        <v>252</v>
      </c>
      <c r="BT3" s="31" t="s">
        <v>253</v>
      </c>
      <c r="BU3" s="6" t="s">
        <v>254</v>
      </c>
      <c r="BV3" s="6" t="s">
        <v>255</v>
      </c>
    </row>
    <row r="4" spans="1:74">
      <c r="A4">
        <v>2006</v>
      </c>
      <c r="B4" s="7"/>
      <c r="C4" s="8">
        <f>SUM(C14:C17)</f>
        <v>3793.7000009999997</v>
      </c>
      <c r="D4" s="8">
        <f t="shared" ref="D4:W4" si="0">SUM(D14:D17)</f>
        <v>437.1</v>
      </c>
      <c r="E4" s="8">
        <f t="shared" si="0"/>
        <v>735.999999</v>
      </c>
      <c r="F4" s="8">
        <f t="shared" si="0"/>
        <v>448.30000000000007</v>
      </c>
      <c r="G4" s="8">
        <f t="shared" si="0"/>
        <v>497.4</v>
      </c>
      <c r="H4" s="8">
        <f t="shared" si="0"/>
        <v>1823.5000000000002</v>
      </c>
      <c r="I4" s="8">
        <f t="shared" si="0"/>
        <v>142.69999999999999</v>
      </c>
      <c r="J4" s="8">
        <f t="shared" si="0"/>
        <v>224.39999999999998</v>
      </c>
      <c r="K4" s="8">
        <f t="shared" si="0"/>
        <v>1016.27444160192</v>
      </c>
      <c r="L4" s="8">
        <f t="shared" si="0"/>
        <v>1140.7</v>
      </c>
      <c r="M4" s="8">
        <f t="shared" si="0"/>
        <v>894.09999899999991</v>
      </c>
      <c r="N4" s="8">
        <f t="shared" si="0"/>
        <v>2357.1999999999998</v>
      </c>
      <c r="O4" s="8">
        <f t="shared" si="0"/>
        <v>483</v>
      </c>
      <c r="P4" s="8">
        <f t="shared" si="0"/>
        <v>472.89999899999998</v>
      </c>
      <c r="Q4" s="8">
        <f t="shared" si="0"/>
        <v>913.90000000000009</v>
      </c>
      <c r="R4" s="8">
        <f t="shared" si="0"/>
        <v>862.1</v>
      </c>
      <c r="S4" s="8">
        <f t="shared" si="0"/>
        <v>655</v>
      </c>
      <c r="T4" s="8">
        <f t="shared" si="0"/>
        <v>249.79999999999998</v>
      </c>
      <c r="U4" s="8">
        <f t="shared" si="0"/>
        <v>661.6</v>
      </c>
      <c r="V4" s="8">
        <f t="shared" si="0"/>
        <v>406.22784718711819</v>
      </c>
      <c r="W4" s="8">
        <f t="shared" si="0"/>
        <v>1301.5880595704321</v>
      </c>
      <c r="X4" s="8">
        <f t="shared" ref="X4:X35" si="1">C4+D4+E4+F4</f>
        <v>5415.0999999999995</v>
      </c>
      <c r="Y4" s="8">
        <f t="shared" ref="Y4:Y35" si="2">G4+H4+I4+J4+K4</f>
        <v>3704.27444160192</v>
      </c>
      <c r="Z4" s="8">
        <f t="shared" ref="Z4:Z35" si="3">L4+M4+N4+O4+P4+Q4+R4+S4+T4+U4</f>
        <v>8690.2999980000004</v>
      </c>
      <c r="AA4" s="8">
        <f t="shared" ref="AA4:AA35" si="4">V4</f>
        <v>406.22784718711819</v>
      </c>
      <c r="AB4" s="8">
        <f t="shared" ref="AB4:AB14" si="5">(X4+Y4+Z4)-AA4</f>
        <v>17403.446592414803</v>
      </c>
      <c r="AC4" s="8">
        <f t="shared" ref="AC4:AC35" si="6">W4</f>
        <v>1301.5880595704321</v>
      </c>
      <c r="AD4" s="8">
        <f>AB4+AC4</f>
        <v>18705.034651985236</v>
      </c>
    </row>
    <row r="5" spans="1:74">
      <c r="A5">
        <v>2007</v>
      </c>
      <c r="B5" s="7"/>
      <c r="C5" s="8">
        <f>SUM(C18:C21)</f>
        <v>3742.6</v>
      </c>
      <c r="D5" s="8">
        <f t="shared" ref="D5:W5" si="7">SUM(D18:D21)</f>
        <v>457.8</v>
      </c>
      <c r="E5" s="8">
        <f t="shared" si="7"/>
        <v>705.9</v>
      </c>
      <c r="F5" s="8">
        <f t="shared" si="7"/>
        <v>415.79999999999995</v>
      </c>
      <c r="G5" s="8">
        <f t="shared" si="7"/>
        <v>531.6</v>
      </c>
      <c r="H5" s="8">
        <f t="shared" si="7"/>
        <v>1801.3000000000002</v>
      </c>
      <c r="I5" s="8">
        <f t="shared" si="7"/>
        <v>118.2</v>
      </c>
      <c r="J5" s="8">
        <f t="shared" si="7"/>
        <v>227</v>
      </c>
      <c r="K5" s="8">
        <f t="shared" si="7"/>
        <v>1251.5619102452119</v>
      </c>
      <c r="L5" s="8">
        <f t="shared" si="7"/>
        <v>1202.5999999999999</v>
      </c>
      <c r="M5" s="8">
        <f t="shared" si="7"/>
        <v>916.59999999999991</v>
      </c>
      <c r="N5" s="8">
        <f t="shared" si="7"/>
        <v>2573.3999999999996</v>
      </c>
      <c r="O5" s="8">
        <f t="shared" si="7"/>
        <v>502.79999900000001</v>
      </c>
      <c r="P5" s="8">
        <f t="shared" si="7"/>
        <v>559.80000099999995</v>
      </c>
      <c r="Q5" s="8">
        <f t="shared" si="7"/>
        <v>943.49360000000001</v>
      </c>
      <c r="R5" s="8">
        <f t="shared" si="7"/>
        <v>959.60000100000002</v>
      </c>
      <c r="S5" s="8">
        <f t="shared" si="7"/>
        <v>720.5</v>
      </c>
      <c r="T5" s="8">
        <f t="shared" si="7"/>
        <v>259.30000100000001</v>
      </c>
      <c r="U5" s="8">
        <f t="shared" si="7"/>
        <v>720.30000000000007</v>
      </c>
      <c r="V5" s="8">
        <f t="shared" si="7"/>
        <v>449.95089037622898</v>
      </c>
      <c r="W5" s="8">
        <f t="shared" si="7"/>
        <v>1358.1657362846079</v>
      </c>
      <c r="X5" s="8">
        <f t="shared" si="1"/>
        <v>5322.0999999999995</v>
      </c>
      <c r="Y5" s="8">
        <f t="shared" si="2"/>
        <v>3929.6619102452119</v>
      </c>
      <c r="Z5" s="8">
        <f t="shared" si="3"/>
        <v>9358.3936019999965</v>
      </c>
      <c r="AA5" s="8">
        <f t="shared" si="4"/>
        <v>449.95089037622898</v>
      </c>
      <c r="AB5" s="8">
        <f t="shared" si="5"/>
        <v>18160.204621868979</v>
      </c>
      <c r="AC5" s="8">
        <f t="shared" si="6"/>
        <v>1358.1657362846079</v>
      </c>
      <c r="AD5" s="8">
        <f t="shared" ref="AD5:AD53" si="8">AB5+AC5</f>
        <v>19518.370358153588</v>
      </c>
      <c r="AE5" s="21">
        <f t="shared" ref="AE5:AE13" si="9">AD5/AD4-1</f>
        <v>4.3482181204194115E-2</v>
      </c>
    </row>
    <row r="6" spans="1:74">
      <c r="A6">
        <v>2008</v>
      </c>
      <c r="B6" s="7"/>
      <c r="C6" s="8">
        <f>SUM(C22:C25)</f>
        <v>4064.5</v>
      </c>
      <c r="D6" s="8">
        <f t="shared" ref="D6:W6" si="10">SUM(D22:D25)</f>
        <v>481.10000100000002</v>
      </c>
      <c r="E6" s="8">
        <f t="shared" si="10"/>
        <v>682.39999899999998</v>
      </c>
      <c r="F6" s="8">
        <f t="shared" si="10"/>
        <v>488</v>
      </c>
      <c r="G6" s="8">
        <f t="shared" si="10"/>
        <v>544.40000000000009</v>
      </c>
      <c r="H6" s="8">
        <f t="shared" si="10"/>
        <v>1868</v>
      </c>
      <c r="I6" s="8">
        <f t="shared" si="10"/>
        <v>141.1</v>
      </c>
      <c r="J6" s="8">
        <f t="shared" si="10"/>
        <v>228.89999999999998</v>
      </c>
      <c r="K6" s="8">
        <f t="shared" si="10"/>
        <v>1739.4644186804799</v>
      </c>
      <c r="L6" s="8">
        <f t="shared" si="10"/>
        <v>1316.900001</v>
      </c>
      <c r="M6" s="8">
        <f t="shared" si="10"/>
        <v>999.70000200000015</v>
      </c>
      <c r="N6" s="8">
        <f t="shared" si="10"/>
        <v>2671.9</v>
      </c>
      <c r="O6" s="8">
        <f t="shared" si="10"/>
        <v>600.9</v>
      </c>
      <c r="P6" s="8">
        <f t="shared" si="10"/>
        <v>620.09999900000003</v>
      </c>
      <c r="Q6" s="8">
        <f t="shared" si="10"/>
        <v>943.21264640000004</v>
      </c>
      <c r="R6" s="8">
        <f t="shared" si="10"/>
        <v>1081.7999999999997</v>
      </c>
      <c r="S6" s="8">
        <f t="shared" si="10"/>
        <v>814.30000000000007</v>
      </c>
      <c r="T6" s="8">
        <f t="shared" si="10"/>
        <v>270.80000100000001</v>
      </c>
      <c r="U6" s="8">
        <f t="shared" si="10"/>
        <v>786.3</v>
      </c>
      <c r="V6" s="8">
        <f t="shared" si="10"/>
        <v>522.31527514899255</v>
      </c>
      <c r="W6" s="8">
        <f t="shared" si="10"/>
        <v>1482.4351723477619</v>
      </c>
      <c r="X6" s="8">
        <f t="shared" si="1"/>
        <v>5716</v>
      </c>
      <c r="Y6" s="8">
        <f t="shared" si="2"/>
        <v>4521.8644186804795</v>
      </c>
      <c r="Z6" s="8">
        <f t="shared" si="3"/>
        <v>10105.912649399997</v>
      </c>
      <c r="AA6" s="8">
        <f t="shared" si="4"/>
        <v>522.31527514899255</v>
      </c>
      <c r="AB6" s="8">
        <f t="shared" si="5"/>
        <v>19821.461792931481</v>
      </c>
      <c r="AC6" s="8">
        <f t="shared" si="6"/>
        <v>1482.4351723477619</v>
      </c>
      <c r="AD6" s="8">
        <f t="shared" si="8"/>
        <v>21303.896965279244</v>
      </c>
      <c r="AE6" s="21">
        <f t="shared" si="9"/>
        <v>9.1479287172136825E-2</v>
      </c>
    </row>
    <row r="7" spans="1:74">
      <c r="A7">
        <v>2009</v>
      </c>
      <c r="B7" s="7"/>
      <c r="C7" s="8">
        <f>SUM(C26:C29)</f>
        <v>4479.3999990000002</v>
      </c>
      <c r="D7" s="8">
        <f t="shared" ref="D7:V7" si="11">SUM(D26:D29)</f>
        <v>502.10000100000002</v>
      </c>
      <c r="E7" s="8">
        <f t="shared" si="11"/>
        <v>687.36015399999997</v>
      </c>
      <c r="F7" s="8">
        <f t="shared" si="11"/>
        <v>460.20000000000005</v>
      </c>
      <c r="G7" s="8">
        <f t="shared" si="11"/>
        <v>581.20000099999993</v>
      </c>
      <c r="H7" s="8">
        <f t="shared" si="11"/>
        <v>1843.6000000000001</v>
      </c>
      <c r="I7" s="8">
        <f t="shared" si="11"/>
        <v>151.70000000000002</v>
      </c>
      <c r="J7" s="8">
        <f t="shared" si="11"/>
        <v>246.40000000000003</v>
      </c>
      <c r="K7" s="8">
        <f t="shared" si="11"/>
        <v>1901.8527360537839</v>
      </c>
      <c r="L7" s="8">
        <f t="shared" si="11"/>
        <v>1387.9310089999999</v>
      </c>
      <c r="M7" s="8">
        <f t="shared" si="11"/>
        <v>962.00084100000004</v>
      </c>
      <c r="N7" s="8">
        <f t="shared" si="11"/>
        <v>2790.1</v>
      </c>
      <c r="O7" s="8">
        <f t="shared" si="11"/>
        <v>624.164716</v>
      </c>
      <c r="P7" s="8">
        <f t="shared" si="11"/>
        <v>677.9</v>
      </c>
      <c r="Q7" s="8">
        <f t="shared" si="11"/>
        <v>944.76254991359997</v>
      </c>
      <c r="R7" s="8">
        <f t="shared" si="11"/>
        <v>1208.1999989999999</v>
      </c>
      <c r="S7" s="8">
        <f t="shared" si="11"/>
        <v>914.9</v>
      </c>
      <c r="T7" s="8">
        <f t="shared" si="11"/>
        <v>311.80000100000001</v>
      </c>
      <c r="U7" s="8">
        <f t="shared" si="11"/>
        <v>845.1</v>
      </c>
      <c r="V7" s="8">
        <f t="shared" si="11"/>
        <v>738.60776946235103</v>
      </c>
      <c r="W7" s="8">
        <v>1554</v>
      </c>
      <c r="X7" s="8">
        <f t="shared" si="1"/>
        <v>6129.0601539999998</v>
      </c>
      <c r="Y7" s="8">
        <f t="shared" si="2"/>
        <v>4724.7527370537837</v>
      </c>
      <c r="Z7" s="8">
        <f t="shared" si="3"/>
        <v>10666.859115913599</v>
      </c>
      <c r="AA7" s="8">
        <f t="shared" si="4"/>
        <v>738.60776946235103</v>
      </c>
      <c r="AB7" s="8">
        <f t="shared" si="5"/>
        <v>20782.06423750503</v>
      </c>
      <c r="AC7" s="8">
        <f t="shared" si="6"/>
        <v>1554</v>
      </c>
      <c r="AD7" s="8">
        <f t="shared" si="8"/>
        <v>22336.06423750503</v>
      </c>
      <c r="AE7" s="21">
        <f t="shared" si="9"/>
        <v>4.8449693213781231E-2</v>
      </c>
    </row>
    <row r="8" spans="1:74">
      <c r="A8">
        <v>2010</v>
      </c>
      <c r="B8" s="7"/>
      <c r="C8" s="8">
        <f>SUM(C30:C33)</f>
        <v>4703.3990999999996</v>
      </c>
      <c r="D8" s="8">
        <f>SUM(D30:D33)</f>
        <v>525.49996999999996</v>
      </c>
      <c r="E8" s="8">
        <f t="shared" ref="E8:V8" si="12">SUM(E30:E33)</f>
        <v>756.6001</v>
      </c>
      <c r="F8" s="8">
        <f t="shared" si="12"/>
        <v>466.99996999999996</v>
      </c>
      <c r="G8" s="8">
        <f t="shared" si="12"/>
        <v>690.2</v>
      </c>
      <c r="H8" s="8">
        <f t="shared" si="12"/>
        <v>1983.6999999999998</v>
      </c>
      <c r="I8" s="8">
        <f t="shared" si="12"/>
        <v>170.3</v>
      </c>
      <c r="J8" s="8">
        <f t="shared" si="12"/>
        <v>259.39999999999998</v>
      </c>
      <c r="K8" s="8">
        <f t="shared" si="12"/>
        <v>1949.4</v>
      </c>
      <c r="L8" s="8">
        <f t="shared" si="12"/>
        <v>1573.1</v>
      </c>
      <c r="M8" s="8">
        <f t="shared" si="12"/>
        <v>987.9</v>
      </c>
      <c r="N8" s="8">
        <f t="shared" si="12"/>
        <v>3014.2999999999997</v>
      </c>
      <c r="O8" s="8">
        <f t="shared" si="12"/>
        <v>776.8999</v>
      </c>
      <c r="P8" s="8">
        <f t="shared" si="12"/>
        <v>791.49990000000003</v>
      </c>
      <c r="Q8" s="8">
        <f t="shared" si="12"/>
        <v>1076.0488521115278</v>
      </c>
      <c r="R8" s="8">
        <f t="shared" si="12"/>
        <v>1249</v>
      </c>
      <c r="S8" s="8">
        <f t="shared" si="12"/>
        <v>963.2</v>
      </c>
      <c r="T8" s="8">
        <f t="shared" si="12"/>
        <v>346.90000999999995</v>
      </c>
      <c r="U8" s="8">
        <f t="shared" si="12"/>
        <v>935.50005999999996</v>
      </c>
      <c r="V8" s="8">
        <f t="shared" si="12"/>
        <v>796.65148344328793</v>
      </c>
      <c r="W8" s="8">
        <v>1677</v>
      </c>
      <c r="X8" s="8">
        <f t="shared" si="1"/>
        <v>6452.499139999999</v>
      </c>
      <c r="Y8" s="8">
        <f t="shared" si="2"/>
        <v>5053</v>
      </c>
      <c r="Z8" s="8">
        <f t="shared" si="3"/>
        <v>11714.348722111528</v>
      </c>
      <c r="AA8" s="8">
        <f t="shared" si="4"/>
        <v>796.65148344328793</v>
      </c>
      <c r="AB8" s="8">
        <f t="shared" si="5"/>
        <v>22423.196378668239</v>
      </c>
      <c r="AC8" s="8">
        <f t="shared" si="6"/>
        <v>1677</v>
      </c>
      <c r="AD8" s="8">
        <f t="shared" si="8"/>
        <v>24100.196378668239</v>
      </c>
      <c r="AE8" s="21">
        <f t="shared" si="9"/>
        <v>7.8981333613869609E-2</v>
      </c>
    </row>
    <row r="9" spans="1:74">
      <c r="A9">
        <v>2011</v>
      </c>
      <c r="B9" s="7"/>
      <c r="C9" s="8">
        <f>SUM(C34:C37)</f>
        <v>4877.6072833807975</v>
      </c>
      <c r="D9" s="8">
        <f t="shared" ref="D9:W9" si="13">SUM(D34:D37)</f>
        <v>552.30050105100099</v>
      </c>
      <c r="E9" s="8">
        <f t="shared" si="13"/>
        <v>650.66411479999999</v>
      </c>
      <c r="F9" s="8">
        <f t="shared" si="13"/>
        <v>426.5248451650001</v>
      </c>
      <c r="G9" s="8">
        <f t="shared" si="13"/>
        <v>2115.538304354443</v>
      </c>
      <c r="H9" s="8">
        <f t="shared" si="13"/>
        <v>2320.9290000000001</v>
      </c>
      <c r="I9" s="8">
        <f t="shared" si="13"/>
        <v>168.927400256</v>
      </c>
      <c r="J9" s="8">
        <f t="shared" si="13"/>
        <v>266.96724463170011</v>
      </c>
      <c r="K9" s="8">
        <f t="shared" si="13"/>
        <v>2284.6956918214123</v>
      </c>
      <c r="L9" s="8">
        <f t="shared" si="13"/>
        <v>1745.7988326113182</v>
      </c>
      <c r="M9" s="8">
        <f t="shared" si="13"/>
        <v>1023.266872824096</v>
      </c>
      <c r="N9" s="8">
        <f t="shared" si="13"/>
        <v>3345.8818478100011</v>
      </c>
      <c r="O9" s="8">
        <f t="shared" si="13"/>
        <v>908.980037549999</v>
      </c>
      <c r="P9" s="8">
        <f t="shared" si="13"/>
        <v>799.40546963999998</v>
      </c>
      <c r="Q9" s="8">
        <f t="shared" si="13"/>
        <v>1227.139823538203</v>
      </c>
      <c r="R9" s="8">
        <f t="shared" si="13"/>
        <v>1341.384542526001</v>
      </c>
      <c r="S9" s="8">
        <f t="shared" si="13"/>
        <v>999.82036288800009</v>
      </c>
      <c r="T9" s="8">
        <f t="shared" si="13"/>
        <v>364.20467159999998</v>
      </c>
      <c r="U9" s="8">
        <f t="shared" si="13"/>
        <v>1056.8343500000001</v>
      </c>
      <c r="V9" s="8">
        <f t="shared" si="13"/>
        <v>903.60189860313301</v>
      </c>
      <c r="W9" s="8">
        <f t="shared" si="13"/>
        <v>1912.596193574966</v>
      </c>
      <c r="X9" s="8">
        <f t="shared" si="1"/>
        <v>6507.0967443967984</v>
      </c>
      <c r="Y9" s="8">
        <f t="shared" si="2"/>
        <v>7157.0576410635549</v>
      </c>
      <c r="Z9" s="8">
        <f t="shared" si="3"/>
        <v>12812.716810987618</v>
      </c>
      <c r="AA9" s="8">
        <f t="shared" si="4"/>
        <v>903.60189860313301</v>
      </c>
      <c r="AB9" s="8">
        <f t="shared" si="5"/>
        <v>25573.269297844839</v>
      </c>
      <c r="AC9" s="8">
        <f t="shared" si="6"/>
        <v>1912.596193574966</v>
      </c>
      <c r="AD9" s="8">
        <f t="shared" si="8"/>
        <v>27485.865491419805</v>
      </c>
      <c r="AE9" s="21">
        <f t="shared" si="9"/>
        <v>0.14048305082477741</v>
      </c>
    </row>
    <row r="10" spans="1:74">
      <c r="A10">
        <v>2012</v>
      </c>
      <c r="B10" s="7"/>
      <c r="C10" s="8">
        <f>SUM(C38:C41)</f>
        <v>4915.3543529587641</v>
      </c>
      <c r="D10" s="8">
        <f t="shared" ref="D10:W10" si="14">SUM(D38:D41)</f>
        <v>581.21044261472878</v>
      </c>
      <c r="E10" s="8">
        <f t="shared" si="14"/>
        <v>694.91819049986395</v>
      </c>
      <c r="F10" s="8">
        <f t="shared" si="14"/>
        <v>465.40378454369602</v>
      </c>
      <c r="G10" s="8">
        <f t="shared" si="14"/>
        <v>2461.8150253607773</v>
      </c>
      <c r="H10" s="8">
        <f t="shared" si="14"/>
        <v>2366.274878643721</v>
      </c>
      <c r="I10" s="8">
        <f t="shared" si="14"/>
        <v>187.64763744711931</v>
      </c>
      <c r="J10" s="8">
        <f t="shared" si="14"/>
        <v>272.92768657104989</v>
      </c>
      <c r="K10" s="8">
        <f t="shared" si="14"/>
        <v>2658.7871139141521</v>
      </c>
      <c r="L10" s="8">
        <f t="shared" si="14"/>
        <v>1943.6030693003831</v>
      </c>
      <c r="M10" s="8">
        <f t="shared" si="14"/>
        <v>1081.9999999999998</v>
      </c>
      <c r="N10" s="8">
        <f t="shared" si="14"/>
        <v>3653.446154892084</v>
      </c>
      <c r="O10" s="8">
        <f t="shared" si="14"/>
        <v>1286.0402417064549</v>
      </c>
      <c r="P10" s="8">
        <f t="shared" si="14"/>
        <v>974.73772323444996</v>
      </c>
      <c r="Q10" s="8">
        <f t="shared" si="14"/>
        <v>1452.024440213421</v>
      </c>
      <c r="R10" s="8">
        <f t="shared" si="14"/>
        <v>1397.1861394950811</v>
      </c>
      <c r="S10" s="8">
        <f t="shared" si="14"/>
        <v>1066.808327201496</v>
      </c>
      <c r="T10" s="8">
        <f t="shared" si="14"/>
        <v>404.06925723382233</v>
      </c>
      <c r="U10" s="8">
        <f t="shared" si="14"/>
        <v>1100.906640843436</v>
      </c>
      <c r="V10" s="8">
        <f t="shared" si="14"/>
        <v>1015.252140946089</v>
      </c>
      <c r="W10" s="8">
        <f t="shared" si="14"/>
        <v>2090.3424560023691</v>
      </c>
      <c r="X10" s="8">
        <f t="shared" si="1"/>
        <v>6656.8867706170531</v>
      </c>
      <c r="Y10" s="8">
        <f t="shared" si="2"/>
        <v>7947.4523419368197</v>
      </c>
      <c r="Z10" s="8">
        <f t="shared" si="3"/>
        <v>14360.82199412063</v>
      </c>
      <c r="AA10" s="8">
        <f t="shared" si="4"/>
        <v>1015.252140946089</v>
      </c>
      <c r="AB10" s="8">
        <f t="shared" si="5"/>
        <v>27949.908965728413</v>
      </c>
      <c r="AC10" s="8">
        <f t="shared" si="6"/>
        <v>2090.3424560023691</v>
      </c>
      <c r="AD10" s="8">
        <f t="shared" si="8"/>
        <v>30040.251421730783</v>
      </c>
      <c r="AE10" s="21">
        <f t="shared" si="9"/>
        <v>9.2934527788778309E-2</v>
      </c>
    </row>
    <row r="11" spans="1:74" ht="16.5" customHeight="1">
      <c r="A11">
        <v>2013</v>
      </c>
      <c r="B11" s="7"/>
      <c r="C11" s="8">
        <f>SUM(C42:C45)</f>
        <v>5204.3935067320281</v>
      </c>
      <c r="D11" s="8">
        <f t="shared" ref="D11:W11" si="15">SUM(D42:D45)</f>
        <v>611.88788529498197</v>
      </c>
      <c r="E11" s="8">
        <f t="shared" si="15"/>
        <v>726.79951780889201</v>
      </c>
      <c r="F11" s="8">
        <f t="shared" si="15"/>
        <v>491.78826466370401</v>
      </c>
      <c r="G11" s="8">
        <f t="shared" si="15"/>
        <v>2746.9999999999991</v>
      </c>
      <c r="H11" s="8">
        <f t="shared" si="15"/>
        <v>2354.5534202567119</v>
      </c>
      <c r="I11" s="8">
        <f t="shared" si="15"/>
        <v>218.28964324559547</v>
      </c>
      <c r="J11" s="8">
        <f t="shared" si="15"/>
        <v>268.5836060566956</v>
      </c>
      <c r="K11" s="8">
        <f t="shared" si="15"/>
        <v>2887.028236488427</v>
      </c>
      <c r="L11" s="8">
        <f t="shared" si="15"/>
        <v>2224.7053396641977</v>
      </c>
      <c r="M11" s="8">
        <f t="shared" si="15"/>
        <v>1347.8</v>
      </c>
      <c r="N11" s="8">
        <f t="shared" si="15"/>
        <v>3634.9999999999973</v>
      </c>
      <c r="O11" s="8">
        <f t="shared" si="15"/>
        <v>1598.6272339054328</v>
      </c>
      <c r="P11" s="8">
        <f t="shared" si="15"/>
        <v>1200.9999999999991</v>
      </c>
      <c r="Q11" s="8">
        <f t="shared" si="15"/>
        <v>1198.0000000000009</v>
      </c>
      <c r="R11" s="8">
        <f t="shared" si="15"/>
        <v>1514.431885366469</v>
      </c>
      <c r="S11" s="8">
        <f t="shared" si="15"/>
        <v>1139.9999999999991</v>
      </c>
      <c r="T11" s="8">
        <f t="shared" si="15"/>
        <v>435.49807141397912</v>
      </c>
      <c r="U11" s="8">
        <f t="shared" si="15"/>
        <v>1503</v>
      </c>
      <c r="V11" s="8">
        <f t="shared" si="15"/>
        <v>1314.6335408268169</v>
      </c>
      <c r="W11" s="8">
        <f t="shared" si="15"/>
        <v>2243.1992724590737</v>
      </c>
      <c r="X11" s="8">
        <f t="shared" si="1"/>
        <v>7034.8691744996067</v>
      </c>
      <c r="Y11" s="8">
        <f t="shared" si="2"/>
        <v>8475.4549060474274</v>
      </c>
      <c r="Z11" s="8">
        <f t="shared" si="3"/>
        <v>15798.062530350075</v>
      </c>
      <c r="AA11" s="8">
        <f t="shared" si="4"/>
        <v>1314.6335408268169</v>
      </c>
      <c r="AB11" s="8">
        <f t="shared" si="5"/>
        <v>29993.753070070292</v>
      </c>
      <c r="AC11" s="8">
        <f t="shared" si="6"/>
        <v>2243.1992724590737</v>
      </c>
      <c r="AD11" s="8">
        <f t="shared" si="8"/>
        <v>32236.952342529366</v>
      </c>
      <c r="AE11" s="21">
        <f t="shared" si="9"/>
        <v>7.3125250849582324E-2</v>
      </c>
    </row>
    <row r="12" spans="1:74" ht="16.5" customHeight="1">
      <c r="A12">
        <v>2014</v>
      </c>
      <c r="B12" s="7"/>
      <c r="C12" s="8">
        <f>SUM(C46:C49)</f>
        <v>5498.9999999999945</v>
      </c>
      <c r="D12" s="8">
        <f t="shared" ref="D12:W12" si="16">SUM(D46:D49)</f>
        <v>644.31794321561597</v>
      </c>
      <c r="E12" s="8">
        <f t="shared" si="16"/>
        <v>754.22616514777906</v>
      </c>
      <c r="F12" s="8">
        <f t="shared" si="16"/>
        <v>464.410188352945</v>
      </c>
      <c r="G12" s="8">
        <f t="shared" si="16"/>
        <v>2833.9999999999995</v>
      </c>
      <c r="H12" s="8">
        <f t="shared" si="16"/>
        <v>2335.2594964412719</v>
      </c>
      <c r="I12" s="8">
        <f t="shared" si="16"/>
        <v>218.94451217533219</v>
      </c>
      <c r="J12" s="8">
        <f t="shared" si="16"/>
        <v>265.67191506490747</v>
      </c>
      <c r="K12" s="8">
        <f t="shared" si="16"/>
        <v>2887.9999999999991</v>
      </c>
      <c r="L12" s="8">
        <f t="shared" si="16"/>
        <v>2261.0510780613399</v>
      </c>
      <c r="M12" s="8">
        <f t="shared" si="16"/>
        <v>1331.395860165818</v>
      </c>
      <c r="N12" s="8">
        <f t="shared" si="16"/>
        <v>3645.6456959568668</v>
      </c>
      <c r="O12" s="8">
        <f t="shared" si="16"/>
        <v>2213.0000000000009</v>
      </c>
      <c r="P12" s="8">
        <f t="shared" si="16"/>
        <v>1475.4850463512421</v>
      </c>
      <c r="Q12" s="8">
        <f t="shared" si="16"/>
        <v>1180</v>
      </c>
      <c r="R12" s="8">
        <f t="shared" si="16"/>
        <v>1443.525991140202</v>
      </c>
      <c r="S12" s="8">
        <f t="shared" si="16"/>
        <v>1220.94</v>
      </c>
      <c r="T12" s="8">
        <f t="shared" si="16"/>
        <v>428</v>
      </c>
      <c r="U12" s="8">
        <f t="shared" si="16"/>
        <v>1479</v>
      </c>
      <c r="V12" s="8">
        <f t="shared" si="16"/>
        <v>1394</v>
      </c>
      <c r="W12" s="8">
        <f t="shared" si="16"/>
        <v>2334</v>
      </c>
      <c r="X12" s="8">
        <f t="shared" si="1"/>
        <v>7361.9542967163343</v>
      </c>
      <c r="Y12" s="8">
        <f t="shared" si="2"/>
        <v>8541.8759236815094</v>
      </c>
      <c r="Z12" s="8">
        <f t="shared" si="3"/>
        <v>16678.04367167547</v>
      </c>
      <c r="AA12" s="8">
        <f t="shared" si="4"/>
        <v>1394</v>
      </c>
      <c r="AB12" s="8">
        <f t="shared" si="5"/>
        <v>31187.873892073316</v>
      </c>
      <c r="AC12" s="8">
        <f t="shared" si="6"/>
        <v>2334</v>
      </c>
      <c r="AD12" s="8">
        <f t="shared" si="8"/>
        <v>33521.873892073316</v>
      </c>
      <c r="AE12" s="21">
        <f t="shared" si="9"/>
        <v>3.9858654623774248E-2</v>
      </c>
    </row>
    <row r="13" spans="1:74" ht="16.5" customHeight="1">
      <c r="A13">
        <v>2015</v>
      </c>
      <c r="B13" s="7"/>
      <c r="C13" s="8">
        <f>SUM(C50:C53)</f>
        <v>5610.9151284717718</v>
      </c>
      <c r="D13" s="8">
        <f t="shared" ref="D13:W13" si="17">SUM(D50:D53)</f>
        <v>678.28523635680392</v>
      </c>
      <c r="E13" s="8">
        <f t="shared" si="17"/>
        <v>782.85562337809699</v>
      </c>
      <c r="F13" s="8">
        <f t="shared" si="17"/>
        <v>469.923894409365</v>
      </c>
      <c r="G13" s="8">
        <f t="shared" si="17"/>
        <v>2752.9769406740143</v>
      </c>
      <c r="H13" s="8">
        <f t="shared" si="17"/>
        <v>2386.9961119907302</v>
      </c>
      <c r="I13" s="8">
        <f t="shared" si="17"/>
        <v>196.60440980911829</v>
      </c>
      <c r="J13" s="8">
        <f t="shared" si="17"/>
        <v>322.70323372757565</v>
      </c>
      <c r="K13" s="8">
        <f t="shared" si="17"/>
        <v>2984.2801260500401</v>
      </c>
      <c r="L13" s="8">
        <f t="shared" si="17"/>
        <v>2480.4861346103798</v>
      </c>
      <c r="M13" s="8">
        <f t="shared" si="17"/>
        <v>1352.27897165788</v>
      </c>
      <c r="N13" s="8">
        <f t="shared" si="17"/>
        <v>3753.9508991745784</v>
      </c>
      <c r="O13" s="8">
        <f t="shared" si="17"/>
        <v>2510.4936781755609</v>
      </c>
      <c r="P13" s="8">
        <f t="shared" si="17"/>
        <v>1455.2815051667262</v>
      </c>
      <c r="Q13" s="8">
        <f t="shared" si="17"/>
        <v>1270.5091680993401</v>
      </c>
      <c r="R13" s="8">
        <f t="shared" si="17"/>
        <v>1583.429819073134</v>
      </c>
      <c r="S13" s="8">
        <f t="shared" si="17"/>
        <v>1317.10709491175</v>
      </c>
      <c r="T13" s="8">
        <f t="shared" si="17"/>
        <v>494.15985121699498</v>
      </c>
      <c r="U13" s="8">
        <f t="shared" si="17"/>
        <v>1404.8193360370801</v>
      </c>
      <c r="V13" s="8">
        <f t="shared" si="17"/>
        <v>1409.29056223579</v>
      </c>
      <c r="W13" s="8">
        <f t="shared" si="17"/>
        <v>2424.662595164511</v>
      </c>
      <c r="X13" s="8">
        <f t="shared" si="1"/>
        <v>7541.9798826160377</v>
      </c>
      <c r="Y13" s="8">
        <f t="shared" si="2"/>
        <v>8643.5608222514784</v>
      </c>
      <c r="Z13" s="8">
        <f t="shared" si="3"/>
        <v>17622.516458123424</v>
      </c>
      <c r="AA13" s="8">
        <f t="shared" si="4"/>
        <v>1409.29056223579</v>
      </c>
      <c r="AB13" s="8">
        <f t="shared" si="5"/>
        <v>32398.766600755149</v>
      </c>
      <c r="AC13" s="8">
        <f t="shared" si="6"/>
        <v>2424.662595164511</v>
      </c>
      <c r="AD13" s="8">
        <f t="shared" si="8"/>
        <v>34823.429195919656</v>
      </c>
      <c r="AE13" s="21">
        <f t="shared" si="9"/>
        <v>3.8827044933013477E-2</v>
      </c>
      <c r="AF13" s="8">
        <f>SUM(AF50:AF53)</f>
        <v>737.57442583581587</v>
      </c>
      <c r="AG13" s="8">
        <f>SUM(AG50:AG53)</f>
        <v>2075.6347324125732</v>
      </c>
    </row>
    <row r="14" spans="1:74" ht="29.25" customHeight="1">
      <c r="A14">
        <v>2006</v>
      </c>
      <c r="B14" s="7">
        <v>1</v>
      </c>
      <c r="C14" s="9">
        <v>609.05579999999998</v>
      </c>
      <c r="D14" s="9">
        <v>100.47076</v>
      </c>
      <c r="E14" s="9">
        <v>129.68677299999999</v>
      </c>
      <c r="F14" s="9">
        <v>98.581844000000004</v>
      </c>
      <c r="G14" s="9">
        <v>112.369</v>
      </c>
      <c r="H14" s="9">
        <v>412.73537199999998</v>
      </c>
      <c r="I14" s="9">
        <v>37.848132</v>
      </c>
      <c r="J14" s="9">
        <v>54.190928</v>
      </c>
      <c r="K14" s="9">
        <v>247.38156515047999</v>
      </c>
      <c r="L14" s="9">
        <v>275.27246400000001</v>
      </c>
      <c r="M14" s="9">
        <v>198.39946800000001</v>
      </c>
      <c r="N14" s="9">
        <v>609.08018500000003</v>
      </c>
      <c r="O14" s="9">
        <v>121.725764</v>
      </c>
      <c r="P14" s="9">
        <v>112.543359</v>
      </c>
      <c r="Q14" s="9">
        <v>232.65521799999999</v>
      </c>
      <c r="R14" s="9">
        <v>217.35653400000001</v>
      </c>
      <c r="S14" s="9">
        <v>163.95251500000001</v>
      </c>
      <c r="T14" s="9">
        <v>62.421320999999999</v>
      </c>
      <c r="U14" s="9">
        <v>119.876121</v>
      </c>
      <c r="V14" s="9">
        <v>88.781950531902595</v>
      </c>
      <c r="W14" s="9">
        <v>259.379374814671</v>
      </c>
      <c r="X14" s="8">
        <f t="shared" si="1"/>
        <v>937.79517700000008</v>
      </c>
      <c r="Y14" s="8">
        <f t="shared" si="2"/>
        <v>864.52499715047998</v>
      </c>
      <c r="Z14" s="8">
        <f t="shared" si="3"/>
        <v>2113.2829489999999</v>
      </c>
      <c r="AA14" s="8">
        <f t="shared" si="4"/>
        <v>88.781950531902595</v>
      </c>
      <c r="AB14" s="8">
        <f t="shared" si="5"/>
        <v>3826.8211726185773</v>
      </c>
      <c r="AC14" s="8">
        <f t="shared" si="6"/>
        <v>259.379374814671</v>
      </c>
      <c r="AD14" s="8">
        <f t="shared" si="8"/>
        <v>4086.2005474332482</v>
      </c>
      <c r="AE14" s="22"/>
      <c r="AF14" s="23">
        <v>163.27588652441199</v>
      </c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0"/>
      <c r="AY14" s="7"/>
      <c r="AZ14" s="8">
        <v>171.93870200000001</v>
      </c>
      <c r="BA14" s="7">
        <f t="shared" ref="BA14:BA42" si="18">SUM(AY14:AZ14)</f>
        <v>171.93870200000001</v>
      </c>
    </row>
    <row r="15" spans="1:74" ht="15.75" customHeight="1">
      <c r="B15" s="7">
        <v>2</v>
      </c>
      <c r="C15" s="9">
        <v>330.01712300000003</v>
      </c>
      <c r="D15" s="9">
        <v>85.512172000000007</v>
      </c>
      <c r="E15" s="9">
        <v>204.04796200000001</v>
      </c>
      <c r="F15" s="9">
        <v>85.242242000000005</v>
      </c>
      <c r="G15" s="9">
        <v>106.039863</v>
      </c>
      <c r="H15" s="9">
        <v>436.18658499999998</v>
      </c>
      <c r="I15" s="9">
        <v>37.492435</v>
      </c>
      <c r="J15" s="9">
        <v>56.042662</v>
      </c>
      <c r="K15" s="9">
        <v>248.51997715048</v>
      </c>
      <c r="L15" s="9">
        <v>272.37387899999999</v>
      </c>
      <c r="M15" s="9">
        <v>212.76350199999999</v>
      </c>
      <c r="N15" s="9">
        <v>551.439526</v>
      </c>
      <c r="O15" s="9">
        <v>112.69264</v>
      </c>
      <c r="P15" s="9">
        <v>121.53545699999999</v>
      </c>
      <c r="Q15" s="9">
        <v>232.474053</v>
      </c>
      <c r="R15" s="9">
        <v>216.624391</v>
      </c>
      <c r="S15" s="9">
        <v>163.353959</v>
      </c>
      <c r="T15" s="9">
        <v>62.432642000000001</v>
      </c>
      <c r="U15" s="9">
        <v>325.688399</v>
      </c>
      <c r="V15" s="9">
        <v>95.0604791744816</v>
      </c>
      <c r="W15" s="9">
        <v>312.26693428437198</v>
      </c>
      <c r="X15" s="8">
        <f t="shared" si="1"/>
        <v>704.81949900000006</v>
      </c>
      <c r="Y15" s="8">
        <f t="shared" si="2"/>
        <v>884.28152215047999</v>
      </c>
      <c r="Z15" s="8">
        <f t="shared" si="3"/>
        <v>2271.3784479999999</v>
      </c>
      <c r="AA15" s="8">
        <f t="shared" si="4"/>
        <v>95.0604791744816</v>
      </c>
      <c r="AB15" s="8">
        <f t="shared" ref="AB15:AB53" si="19">(X15+Y15+Z15)-AA15</f>
        <v>3765.4189899759981</v>
      </c>
      <c r="AC15" s="8">
        <f t="shared" si="6"/>
        <v>312.26693428437198</v>
      </c>
      <c r="AD15" s="8">
        <f t="shared" si="8"/>
        <v>4077.68592426037</v>
      </c>
      <c r="AE15" s="22"/>
      <c r="AF15" s="23">
        <v>54.118130995961202</v>
      </c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30"/>
      <c r="AY15" s="7"/>
      <c r="AZ15" s="8">
        <v>207.277107</v>
      </c>
      <c r="BA15" s="7">
        <f t="shared" si="18"/>
        <v>207.277107</v>
      </c>
    </row>
    <row r="16" spans="1:74" ht="15.75" customHeight="1">
      <c r="B16" s="7">
        <v>3</v>
      </c>
      <c r="C16" s="9">
        <v>1356.007705</v>
      </c>
      <c r="D16" s="9">
        <v>80.450757999999993</v>
      </c>
      <c r="E16" s="9">
        <v>202.06716700000001</v>
      </c>
      <c r="F16" s="9">
        <v>146.56620799999999</v>
      </c>
      <c r="G16" s="9">
        <v>137.860207</v>
      </c>
      <c r="H16" s="9">
        <v>474.39156700000001</v>
      </c>
      <c r="I16" s="9">
        <v>34.427036000000001</v>
      </c>
      <c r="J16" s="9">
        <v>57.222219000000003</v>
      </c>
      <c r="K16" s="9">
        <v>249.08909515048001</v>
      </c>
      <c r="L16" s="9">
        <v>278.01450799999998</v>
      </c>
      <c r="M16" s="9">
        <v>236.397032</v>
      </c>
      <c r="N16" s="9">
        <v>610.43656299999998</v>
      </c>
      <c r="O16" s="9">
        <v>119.822639</v>
      </c>
      <c r="P16" s="9">
        <v>129.31007500000001</v>
      </c>
      <c r="Q16" s="9">
        <v>215.64614399999999</v>
      </c>
      <c r="R16" s="9">
        <v>215.158928</v>
      </c>
      <c r="S16" s="9">
        <v>162.15619699999999</v>
      </c>
      <c r="T16" s="9">
        <v>62.455660999999999</v>
      </c>
      <c r="U16" s="9">
        <v>109.014228</v>
      </c>
      <c r="V16" s="9">
        <v>104.14249035541999</v>
      </c>
      <c r="W16" s="9">
        <v>303.538701704174</v>
      </c>
      <c r="X16" s="8">
        <f t="shared" si="1"/>
        <v>1785.0918379999998</v>
      </c>
      <c r="Y16" s="8">
        <f t="shared" si="2"/>
        <v>952.99012415048014</v>
      </c>
      <c r="Z16" s="8">
        <f t="shared" si="3"/>
        <v>2138.411975</v>
      </c>
      <c r="AA16" s="8">
        <f t="shared" si="4"/>
        <v>104.14249035541999</v>
      </c>
      <c r="AB16" s="8">
        <f t="shared" si="19"/>
        <v>4772.3514467950599</v>
      </c>
      <c r="AC16" s="8">
        <f t="shared" si="6"/>
        <v>303.538701704174</v>
      </c>
      <c r="AD16" s="8">
        <f t="shared" si="8"/>
        <v>5075.8901484992339</v>
      </c>
      <c r="AE16" s="22"/>
      <c r="AF16" s="23">
        <v>107.41715662612</v>
      </c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30"/>
      <c r="AY16" s="7"/>
      <c r="AZ16" s="8">
        <v>196.61867000000001</v>
      </c>
      <c r="BA16" s="7">
        <f t="shared" si="18"/>
        <v>196.61867000000001</v>
      </c>
    </row>
    <row r="17" spans="1:53" ht="15.75" customHeight="1">
      <c r="B17" s="7">
        <v>4</v>
      </c>
      <c r="C17" s="9">
        <v>1498.619373</v>
      </c>
      <c r="D17" s="9">
        <v>170.66631000000001</v>
      </c>
      <c r="E17" s="9">
        <v>200.19809699999999</v>
      </c>
      <c r="F17" s="9">
        <v>117.909706</v>
      </c>
      <c r="G17" s="9">
        <v>141.13093000000001</v>
      </c>
      <c r="H17" s="9">
        <v>500.18647600000003</v>
      </c>
      <c r="I17" s="9">
        <v>32.932397000000002</v>
      </c>
      <c r="J17" s="9">
        <v>56.944191000000004</v>
      </c>
      <c r="K17" s="9">
        <v>271.28380415048002</v>
      </c>
      <c r="L17" s="9">
        <v>315.03914900000001</v>
      </c>
      <c r="M17" s="9">
        <v>246.539997</v>
      </c>
      <c r="N17" s="9">
        <v>586.24372600000004</v>
      </c>
      <c r="O17" s="9">
        <v>128.75895700000001</v>
      </c>
      <c r="P17" s="9">
        <v>109.51110799999999</v>
      </c>
      <c r="Q17" s="9">
        <v>233.124585</v>
      </c>
      <c r="R17" s="9">
        <v>212.96014700000001</v>
      </c>
      <c r="S17" s="9">
        <v>165.537329</v>
      </c>
      <c r="T17" s="9">
        <v>62.490375999999998</v>
      </c>
      <c r="U17" s="9">
        <v>107.021252</v>
      </c>
      <c r="V17" s="9">
        <v>118.242927125314</v>
      </c>
      <c r="W17" s="9">
        <v>426.40304876721501</v>
      </c>
      <c r="X17" s="8">
        <f t="shared" si="1"/>
        <v>1987.3934859999999</v>
      </c>
      <c r="Y17" s="8">
        <f t="shared" si="2"/>
        <v>1002.4777981504801</v>
      </c>
      <c r="Z17" s="8">
        <f t="shared" si="3"/>
        <v>2167.2266260000001</v>
      </c>
      <c r="AA17" s="8">
        <f t="shared" si="4"/>
        <v>118.242927125314</v>
      </c>
      <c r="AB17" s="8">
        <f t="shared" si="19"/>
        <v>5038.8549830251659</v>
      </c>
      <c r="AC17" s="8">
        <f t="shared" si="6"/>
        <v>426.40304876721501</v>
      </c>
      <c r="AD17" s="8">
        <f t="shared" si="8"/>
        <v>5465.2580317923812</v>
      </c>
      <c r="AE17" s="22"/>
      <c r="AF17" s="23">
        <v>212.376997154832</v>
      </c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30"/>
      <c r="AY17" s="7"/>
      <c r="AZ17" s="8">
        <v>319.56552099999999</v>
      </c>
      <c r="BA17" s="7">
        <f t="shared" si="18"/>
        <v>319.56552099999999</v>
      </c>
    </row>
    <row r="18" spans="1:53" ht="15.75" customHeight="1">
      <c r="A18">
        <v>2007</v>
      </c>
      <c r="B18" s="7">
        <v>1</v>
      </c>
      <c r="C18" s="9">
        <v>575.58937900000001</v>
      </c>
      <c r="D18" s="9">
        <v>108.007597</v>
      </c>
      <c r="E18" s="9">
        <v>127.630352</v>
      </c>
      <c r="F18" s="9">
        <v>82.276488999999998</v>
      </c>
      <c r="G18" s="9">
        <v>135.778503</v>
      </c>
      <c r="H18" s="9">
        <v>438.20746400000002</v>
      </c>
      <c r="I18" s="9">
        <v>34.793066000000003</v>
      </c>
      <c r="J18" s="9">
        <v>56.498809000000001</v>
      </c>
      <c r="K18" s="9">
        <v>325.58907331130303</v>
      </c>
      <c r="L18" s="9">
        <v>293.15983999999997</v>
      </c>
      <c r="M18" s="9">
        <v>224.35709700000001</v>
      </c>
      <c r="N18" s="9">
        <v>659.93488400000001</v>
      </c>
      <c r="O18" s="9">
        <v>125.628062</v>
      </c>
      <c r="P18" s="9">
        <v>133.788714</v>
      </c>
      <c r="Q18" s="9">
        <v>237.66871800000001</v>
      </c>
      <c r="R18" s="9">
        <v>236.91163700000001</v>
      </c>
      <c r="S18" s="9">
        <v>174.83779100000001</v>
      </c>
      <c r="T18" s="9">
        <v>62.661862999999997</v>
      </c>
      <c r="U18" s="9">
        <v>193.36125699999999</v>
      </c>
      <c r="V18" s="9">
        <v>110.90179053295699</v>
      </c>
      <c r="W18" s="9">
        <v>367.36811944898301</v>
      </c>
      <c r="X18" s="8">
        <f t="shared" si="1"/>
        <v>893.50381700000003</v>
      </c>
      <c r="Y18" s="8">
        <f t="shared" si="2"/>
        <v>990.86691531130305</v>
      </c>
      <c r="Z18" s="8">
        <f t="shared" si="3"/>
        <v>2342.309863</v>
      </c>
      <c r="AA18" s="8">
        <f t="shared" si="4"/>
        <v>110.90179053295699</v>
      </c>
      <c r="AB18" s="8">
        <f t="shared" si="19"/>
        <v>4115.7788047783461</v>
      </c>
      <c r="AC18" s="8">
        <f t="shared" si="6"/>
        <v>367.36811944898301</v>
      </c>
      <c r="AD18" s="8">
        <f t="shared" si="8"/>
        <v>4483.1469242273288</v>
      </c>
      <c r="AE18" s="21">
        <f>AD18/AD14-1</f>
        <v>9.7143146105107991E-2</v>
      </c>
      <c r="AF18" s="23">
        <v>155.52572750214199</v>
      </c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30"/>
      <c r="AY18" s="7"/>
      <c r="AZ18" s="8">
        <v>317.33351599999997</v>
      </c>
      <c r="BA18" s="7">
        <f t="shared" si="18"/>
        <v>317.33351599999997</v>
      </c>
    </row>
    <row r="19" spans="1:53" ht="15.75" customHeight="1">
      <c r="B19" s="7">
        <v>2</v>
      </c>
      <c r="C19" s="9">
        <v>333.66665399999999</v>
      </c>
      <c r="D19" s="9">
        <v>91.074897000000007</v>
      </c>
      <c r="E19" s="9">
        <v>193.06372999999999</v>
      </c>
      <c r="F19" s="9">
        <v>84.595682999999994</v>
      </c>
      <c r="G19" s="9">
        <v>129.747973</v>
      </c>
      <c r="H19" s="9">
        <v>451.68599399999999</v>
      </c>
      <c r="I19" s="9">
        <v>27.301738</v>
      </c>
      <c r="J19" s="9">
        <v>55.433644999999999</v>
      </c>
      <c r="K19" s="9">
        <v>355.18157931130298</v>
      </c>
      <c r="L19" s="9">
        <v>282.455647</v>
      </c>
      <c r="M19" s="9">
        <v>223.55081999999999</v>
      </c>
      <c r="N19" s="9">
        <v>643.01770599999998</v>
      </c>
      <c r="O19" s="9">
        <v>128.736547</v>
      </c>
      <c r="P19" s="9">
        <v>127.781378</v>
      </c>
      <c r="Q19" s="9">
        <v>235.94168400000001</v>
      </c>
      <c r="R19" s="9">
        <v>238.109655</v>
      </c>
      <c r="S19" s="9">
        <v>178.15773100000001</v>
      </c>
      <c r="T19" s="9">
        <v>65.487447000000003</v>
      </c>
      <c r="U19" s="9">
        <v>193.260896</v>
      </c>
      <c r="V19" s="9">
        <v>102.34203637371201</v>
      </c>
      <c r="W19" s="9">
        <v>333.08938388396501</v>
      </c>
      <c r="X19" s="8">
        <f t="shared" si="1"/>
        <v>702.40096400000004</v>
      </c>
      <c r="Y19" s="8">
        <f t="shared" si="2"/>
        <v>1019.3509293113029</v>
      </c>
      <c r="Z19" s="8">
        <f t="shared" si="3"/>
        <v>2316.499511</v>
      </c>
      <c r="AA19" s="8">
        <f t="shared" si="4"/>
        <v>102.34203637371201</v>
      </c>
      <c r="AB19" s="8">
        <f t="shared" si="19"/>
        <v>3935.909367937591</v>
      </c>
      <c r="AC19" s="8">
        <f t="shared" si="6"/>
        <v>333.08938388396501</v>
      </c>
      <c r="AD19" s="8">
        <f t="shared" si="8"/>
        <v>4268.9987518215557</v>
      </c>
      <c r="AE19" s="21">
        <f t="shared" ref="AE19:AE53" si="20">AD19/AD15-1</f>
        <v>4.691700908668861E-2</v>
      </c>
      <c r="AF19" s="23">
        <v>50.477595125844601</v>
      </c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30"/>
      <c r="AY19" s="7"/>
      <c r="AZ19" s="8">
        <v>322.96227399999998</v>
      </c>
      <c r="BA19" s="7">
        <f t="shared" si="18"/>
        <v>322.96227399999998</v>
      </c>
    </row>
    <row r="20" spans="1:53" ht="15.75" customHeight="1">
      <c r="B20" s="7">
        <v>3</v>
      </c>
      <c r="C20" s="9">
        <v>1380.4138069999999</v>
      </c>
      <c r="D20" s="9">
        <v>84.790925999999999</v>
      </c>
      <c r="E20" s="9">
        <v>192.43059500000001</v>
      </c>
      <c r="F20" s="9">
        <v>138.277221</v>
      </c>
      <c r="G20" s="9">
        <v>136.209642</v>
      </c>
      <c r="H20" s="9">
        <v>427.18654400000003</v>
      </c>
      <c r="I20" s="9">
        <v>25.340070999999998</v>
      </c>
      <c r="J20" s="9">
        <v>55.993074999999997</v>
      </c>
      <c r="K20" s="9">
        <v>326.299436311303</v>
      </c>
      <c r="L20" s="9">
        <v>288.25342899999998</v>
      </c>
      <c r="M20" s="9">
        <v>203.35971599999999</v>
      </c>
      <c r="N20" s="9">
        <v>630.25327500000003</v>
      </c>
      <c r="O20" s="9">
        <v>124.43789099999999</v>
      </c>
      <c r="P20" s="9">
        <v>150.10711599999999</v>
      </c>
      <c r="Q20" s="9">
        <v>223.12800799999999</v>
      </c>
      <c r="R20" s="9">
        <v>240.263656</v>
      </c>
      <c r="S20" s="9">
        <v>180.56642400000001</v>
      </c>
      <c r="T20" s="9">
        <v>65.893068</v>
      </c>
      <c r="U20" s="9">
        <v>174.63103000000001</v>
      </c>
      <c r="V20" s="9">
        <v>123.412615736549</v>
      </c>
      <c r="W20" s="9">
        <v>317.15831151579499</v>
      </c>
      <c r="X20" s="8">
        <f t="shared" si="1"/>
        <v>1795.9125489999999</v>
      </c>
      <c r="Y20" s="8">
        <f t="shared" si="2"/>
        <v>971.028768311303</v>
      </c>
      <c r="Z20" s="8">
        <f t="shared" si="3"/>
        <v>2280.8936130000002</v>
      </c>
      <c r="AA20" s="8">
        <f t="shared" si="4"/>
        <v>123.412615736549</v>
      </c>
      <c r="AB20" s="8">
        <f t="shared" si="19"/>
        <v>4924.4223145747537</v>
      </c>
      <c r="AC20" s="8">
        <f t="shared" si="6"/>
        <v>317.15831151579499</v>
      </c>
      <c r="AD20" s="8">
        <f t="shared" si="8"/>
        <v>5241.5806260905483</v>
      </c>
      <c r="AE20" s="21">
        <f t="shared" si="20"/>
        <v>3.2642644490701533E-2</v>
      </c>
      <c r="AF20" s="23">
        <v>97.996612429344296</v>
      </c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30"/>
      <c r="AY20" s="7"/>
      <c r="AZ20" s="8">
        <v>315.08639299999999</v>
      </c>
      <c r="BA20" s="7">
        <f t="shared" si="18"/>
        <v>315.08639299999999</v>
      </c>
    </row>
    <row r="21" spans="1:53" ht="15.75" customHeight="1">
      <c r="B21" s="7">
        <v>4</v>
      </c>
      <c r="C21" s="9">
        <v>1452.9301599999999</v>
      </c>
      <c r="D21" s="9">
        <v>173.92658</v>
      </c>
      <c r="E21" s="9">
        <v>192.77532299999999</v>
      </c>
      <c r="F21" s="9">
        <v>110.65060699999999</v>
      </c>
      <c r="G21" s="9">
        <v>129.86388199999999</v>
      </c>
      <c r="H21" s="9">
        <v>484.21999799999998</v>
      </c>
      <c r="I21" s="9">
        <v>30.765125000000001</v>
      </c>
      <c r="J21" s="9">
        <v>59.074471000000003</v>
      </c>
      <c r="K21" s="9">
        <v>244.491821311303</v>
      </c>
      <c r="L21" s="9">
        <v>338.73108400000001</v>
      </c>
      <c r="M21" s="9">
        <v>265.33236699999998</v>
      </c>
      <c r="N21" s="9">
        <v>640.19413499999996</v>
      </c>
      <c r="O21" s="9">
        <v>123.997499</v>
      </c>
      <c r="P21" s="9">
        <v>148.122793</v>
      </c>
      <c r="Q21" s="9">
        <v>246.75519</v>
      </c>
      <c r="R21" s="9">
        <v>244.31505300000001</v>
      </c>
      <c r="S21" s="9">
        <v>186.93805399999999</v>
      </c>
      <c r="T21" s="9">
        <v>65.257622999999995</v>
      </c>
      <c r="U21" s="9">
        <v>159.046817</v>
      </c>
      <c r="V21" s="9">
        <v>113.294447733011</v>
      </c>
      <c r="W21" s="9">
        <v>340.54992143586497</v>
      </c>
      <c r="X21" s="8">
        <f t="shared" si="1"/>
        <v>1930.2826700000001</v>
      </c>
      <c r="Y21" s="8">
        <f t="shared" si="2"/>
        <v>948.41529731130299</v>
      </c>
      <c r="Z21" s="8">
        <f t="shared" si="3"/>
        <v>2418.690615</v>
      </c>
      <c r="AA21" s="8">
        <f t="shared" si="4"/>
        <v>113.294447733011</v>
      </c>
      <c r="AB21" s="8">
        <f t="shared" si="19"/>
        <v>5184.0941345782921</v>
      </c>
      <c r="AC21" s="8">
        <f t="shared" si="6"/>
        <v>340.54992143586497</v>
      </c>
      <c r="AD21" s="8">
        <f t="shared" si="8"/>
        <v>5524.6440560141573</v>
      </c>
      <c r="AE21" s="21">
        <f t="shared" si="20"/>
        <v>1.0866097058239044E-2</v>
      </c>
      <c r="AF21" s="23">
        <v>189.15627025690901</v>
      </c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30"/>
      <c r="AY21" s="7"/>
      <c r="AZ21" s="8">
        <v>348.01781699999998</v>
      </c>
      <c r="BA21" s="7">
        <f t="shared" si="18"/>
        <v>348.01781699999998</v>
      </c>
    </row>
    <row r="22" spans="1:53" ht="15.75" customHeight="1">
      <c r="A22">
        <v>2008</v>
      </c>
      <c r="B22" s="7">
        <v>1</v>
      </c>
      <c r="C22" s="9">
        <v>608.64989700000001</v>
      </c>
      <c r="D22" s="9">
        <v>130.40921599999999</v>
      </c>
      <c r="E22" s="9">
        <v>127.910048</v>
      </c>
      <c r="F22" s="9">
        <v>91.463976000000002</v>
      </c>
      <c r="G22" s="9">
        <v>129.83433099999999</v>
      </c>
      <c r="H22" s="9">
        <v>475.64816000000002</v>
      </c>
      <c r="I22" s="9">
        <v>33.404618999999997</v>
      </c>
      <c r="J22" s="9">
        <v>57.945379000000003</v>
      </c>
      <c r="K22" s="9">
        <v>433.94206642012</v>
      </c>
      <c r="L22" s="9">
        <v>312.01943399999999</v>
      </c>
      <c r="M22" s="9">
        <v>286.68681400000003</v>
      </c>
      <c r="N22" s="9">
        <v>709.71710099999996</v>
      </c>
      <c r="O22" s="9">
        <v>145.24478199999999</v>
      </c>
      <c r="P22" s="9">
        <v>150.10359700000001</v>
      </c>
      <c r="Q22" s="9">
        <v>235.9214436</v>
      </c>
      <c r="R22" s="9">
        <v>256.84794299999999</v>
      </c>
      <c r="S22" s="9">
        <v>195.19663800000001</v>
      </c>
      <c r="T22" s="9">
        <v>63.779926000000003</v>
      </c>
      <c r="U22" s="9">
        <v>211.75370699999999</v>
      </c>
      <c r="V22" s="9">
        <v>121.22116551719</v>
      </c>
      <c r="W22" s="9">
        <v>323.90900819826197</v>
      </c>
      <c r="X22" s="8">
        <f t="shared" si="1"/>
        <v>958.43313699999999</v>
      </c>
      <c r="Y22" s="8">
        <f t="shared" si="2"/>
        <v>1130.7745554201201</v>
      </c>
      <c r="Z22" s="8">
        <f t="shared" si="3"/>
        <v>2567.2713855999996</v>
      </c>
      <c r="AA22" s="8">
        <f t="shared" si="4"/>
        <v>121.22116551719</v>
      </c>
      <c r="AB22" s="8">
        <f t="shared" si="19"/>
        <v>4535.2579125029297</v>
      </c>
      <c r="AC22" s="8">
        <f t="shared" si="6"/>
        <v>323.90900819826197</v>
      </c>
      <c r="AD22" s="8">
        <f t="shared" si="8"/>
        <v>4859.1669207011919</v>
      </c>
      <c r="AE22" s="21">
        <f t="shared" si="20"/>
        <v>8.387411852192872E-2</v>
      </c>
      <c r="AF22" s="23">
        <v>152.73159197855799</v>
      </c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30"/>
      <c r="AY22" s="7"/>
      <c r="AZ22" s="8">
        <v>287.26727899999997</v>
      </c>
      <c r="BA22" s="7">
        <f t="shared" si="18"/>
        <v>287.26727899999997</v>
      </c>
    </row>
    <row r="23" spans="1:53" ht="15.75" customHeight="1">
      <c r="B23" s="7">
        <v>2</v>
      </c>
      <c r="C23" s="9">
        <v>375.03963599999997</v>
      </c>
      <c r="D23" s="9">
        <v>100.738596</v>
      </c>
      <c r="E23" s="9">
        <v>185.657929</v>
      </c>
      <c r="F23" s="9">
        <v>117.223765</v>
      </c>
      <c r="G23" s="9">
        <v>138.33285799999999</v>
      </c>
      <c r="H23" s="9">
        <v>448.23824300000001</v>
      </c>
      <c r="I23" s="9">
        <v>35.294189000000003</v>
      </c>
      <c r="J23" s="9">
        <v>55.752994000000001</v>
      </c>
      <c r="K23" s="9">
        <v>447.45744742011999</v>
      </c>
      <c r="L23" s="9">
        <v>325.306149</v>
      </c>
      <c r="M23" s="9">
        <v>258.62655000000001</v>
      </c>
      <c r="N23" s="9">
        <v>630.62294299999996</v>
      </c>
      <c r="O23" s="9">
        <v>146.087546</v>
      </c>
      <c r="P23" s="9">
        <v>90.571258</v>
      </c>
      <c r="Q23" s="9">
        <v>230.47006260000001</v>
      </c>
      <c r="R23" s="9">
        <v>265.689367</v>
      </c>
      <c r="S23" s="9">
        <v>201.42310000000001</v>
      </c>
      <c r="T23" s="9">
        <v>64.056558999999993</v>
      </c>
      <c r="U23" s="9">
        <v>200.71002200000001</v>
      </c>
      <c r="V23" s="9">
        <v>80.401138751065503</v>
      </c>
      <c r="W23" s="9">
        <v>338.69835412687098</v>
      </c>
      <c r="X23" s="8">
        <f t="shared" si="1"/>
        <v>778.65992599999993</v>
      </c>
      <c r="Y23" s="8">
        <f t="shared" si="2"/>
        <v>1125.0757314201198</v>
      </c>
      <c r="Z23" s="8">
        <f t="shared" si="3"/>
        <v>2413.5635566000001</v>
      </c>
      <c r="AA23" s="8">
        <f t="shared" si="4"/>
        <v>80.401138751065503</v>
      </c>
      <c r="AB23" s="8">
        <f t="shared" si="19"/>
        <v>4236.898075269055</v>
      </c>
      <c r="AC23" s="8">
        <f t="shared" si="6"/>
        <v>338.69835412687098</v>
      </c>
      <c r="AD23" s="8">
        <f t="shared" si="8"/>
        <v>4575.596429395926</v>
      </c>
      <c r="AE23" s="21">
        <f t="shared" si="20"/>
        <v>7.1819575361446786E-2</v>
      </c>
      <c r="AF23" s="23">
        <v>50.270096538146397</v>
      </c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30"/>
      <c r="AY23" s="7"/>
      <c r="AZ23" s="8">
        <v>299.04368199999999</v>
      </c>
      <c r="BA23" s="7">
        <f t="shared" si="18"/>
        <v>299.04368199999999</v>
      </c>
    </row>
    <row r="24" spans="1:53" ht="15.75" customHeight="1">
      <c r="B24" s="7">
        <v>3</v>
      </c>
      <c r="C24" s="9">
        <v>1514.356691</v>
      </c>
      <c r="D24" s="9">
        <v>88.889268000000001</v>
      </c>
      <c r="E24" s="9">
        <v>186.10933900000001</v>
      </c>
      <c r="F24" s="9">
        <v>153.98886999999999</v>
      </c>
      <c r="G24" s="9">
        <v>138.31036900000001</v>
      </c>
      <c r="H24" s="9">
        <v>456.19342599999999</v>
      </c>
      <c r="I24" s="9">
        <v>32.936821000000002</v>
      </c>
      <c r="J24" s="9">
        <v>56.086821999999998</v>
      </c>
      <c r="K24" s="9">
        <v>430.66881842011998</v>
      </c>
      <c r="L24" s="9">
        <v>340.39434699999998</v>
      </c>
      <c r="M24" s="9">
        <v>231.42348699999999</v>
      </c>
      <c r="N24" s="9">
        <v>700.15433800000005</v>
      </c>
      <c r="O24" s="9">
        <v>153.78579400000001</v>
      </c>
      <c r="P24" s="9">
        <v>213.058637</v>
      </c>
      <c r="Q24" s="9">
        <v>245.6187036</v>
      </c>
      <c r="R24" s="9">
        <v>274.42325699999998</v>
      </c>
      <c r="S24" s="9">
        <v>207.68837300000001</v>
      </c>
      <c r="T24" s="9">
        <v>69.870572999999993</v>
      </c>
      <c r="U24" s="9">
        <v>189.02052900000001</v>
      </c>
      <c r="V24" s="9">
        <v>174.70012785017801</v>
      </c>
      <c r="W24" s="9">
        <v>401.46145931071402</v>
      </c>
      <c r="X24" s="8">
        <f t="shared" si="1"/>
        <v>1943.3441679999999</v>
      </c>
      <c r="Y24" s="8">
        <f t="shared" si="2"/>
        <v>1114.1962564201199</v>
      </c>
      <c r="Z24" s="8">
        <f t="shared" si="3"/>
        <v>2625.4380386000003</v>
      </c>
      <c r="AA24" s="8">
        <f t="shared" si="4"/>
        <v>174.70012785017801</v>
      </c>
      <c r="AB24" s="8">
        <f t="shared" si="19"/>
        <v>5508.2783351699418</v>
      </c>
      <c r="AC24" s="8">
        <f t="shared" si="6"/>
        <v>401.46145931071402</v>
      </c>
      <c r="AD24" s="8">
        <f t="shared" si="8"/>
        <v>5909.7397944806562</v>
      </c>
      <c r="AE24" s="21">
        <f t="shared" si="20"/>
        <v>0.12747283997965653</v>
      </c>
      <c r="AF24" s="23">
        <v>100.464049395796</v>
      </c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30"/>
      <c r="AY24" s="7"/>
      <c r="AZ24" s="8">
        <v>301.17671100000001</v>
      </c>
      <c r="BA24" s="7">
        <f t="shared" si="18"/>
        <v>301.17671100000001</v>
      </c>
    </row>
    <row r="25" spans="1:53" ht="15.75" customHeight="1">
      <c r="B25" s="7">
        <v>4</v>
      </c>
      <c r="C25" s="9">
        <v>1566.4537760000001</v>
      </c>
      <c r="D25" s="9">
        <v>161.06292099999999</v>
      </c>
      <c r="E25" s="9">
        <v>182.72268299999999</v>
      </c>
      <c r="F25" s="9">
        <v>125.32338900000001</v>
      </c>
      <c r="G25" s="9">
        <v>137.92244199999999</v>
      </c>
      <c r="H25" s="9">
        <v>487.92017099999998</v>
      </c>
      <c r="I25" s="9">
        <v>39.464371</v>
      </c>
      <c r="J25" s="9">
        <v>59.114804999999997</v>
      </c>
      <c r="K25" s="9">
        <v>427.39608642012001</v>
      </c>
      <c r="L25" s="9">
        <v>339.180071</v>
      </c>
      <c r="M25" s="9">
        <v>222.96315100000001</v>
      </c>
      <c r="N25" s="9">
        <v>631.405618</v>
      </c>
      <c r="O25" s="9">
        <v>155.78187800000001</v>
      </c>
      <c r="P25" s="9">
        <v>166.36650700000001</v>
      </c>
      <c r="Q25" s="9">
        <v>231.2024366</v>
      </c>
      <c r="R25" s="9">
        <v>284.83943299999999</v>
      </c>
      <c r="S25" s="9">
        <v>209.99188899999999</v>
      </c>
      <c r="T25" s="9">
        <v>73.092943000000005</v>
      </c>
      <c r="U25" s="9">
        <v>184.815742</v>
      </c>
      <c r="V25" s="9">
        <v>145.99284303055899</v>
      </c>
      <c r="W25" s="9">
        <v>418.366350711915</v>
      </c>
      <c r="X25" s="8">
        <f t="shared" si="1"/>
        <v>2035.5627689999999</v>
      </c>
      <c r="Y25" s="8">
        <f t="shared" si="2"/>
        <v>1151.8178754201201</v>
      </c>
      <c r="Z25" s="8">
        <f t="shared" si="3"/>
        <v>2499.6396685999998</v>
      </c>
      <c r="AA25" s="8">
        <f t="shared" si="4"/>
        <v>145.99284303055899</v>
      </c>
      <c r="AB25" s="8">
        <f t="shared" si="19"/>
        <v>5541.0274699895608</v>
      </c>
      <c r="AC25" s="8">
        <f t="shared" si="6"/>
        <v>418.366350711915</v>
      </c>
      <c r="AD25" s="8">
        <f t="shared" si="8"/>
        <v>5959.3938207014762</v>
      </c>
      <c r="AE25" s="21">
        <f t="shared" si="20"/>
        <v>7.8692809940225539E-2</v>
      </c>
      <c r="AF25" s="23">
        <v>205.59470967959601</v>
      </c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30"/>
      <c r="AY25" s="7"/>
      <c r="AZ25" s="8">
        <v>360.81232899999998</v>
      </c>
      <c r="BA25" s="7">
        <f t="shared" si="18"/>
        <v>360.81232899999998</v>
      </c>
    </row>
    <row r="26" spans="1:53" ht="15.75" customHeight="1">
      <c r="A26">
        <v>2009</v>
      </c>
      <c r="B26" s="7">
        <v>1</v>
      </c>
      <c r="C26" s="9">
        <v>642.18124699999998</v>
      </c>
      <c r="D26" s="9">
        <v>124.420047</v>
      </c>
      <c r="E26" s="9">
        <v>125.35151999999999</v>
      </c>
      <c r="F26" s="9">
        <v>109.698306</v>
      </c>
      <c r="G26" s="9">
        <v>136.97874999999999</v>
      </c>
      <c r="H26" s="9">
        <v>453.29557899999998</v>
      </c>
      <c r="I26" s="9">
        <v>38.497987999999999</v>
      </c>
      <c r="J26" s="9">
        <v>61.359870000000001</v>
      </c>
      <c r="K26" s="9">
        <v>483.18207876344599</v>
      </c>
      <c r="L26" s="9">
        <v>341.643666</v>
      </c>
      <c r="M26" s="9">
        <v>257.090328</v>
      </c>
      <c r="N26" s="9">
        <v>747.45977100000005</v>
      </c>
      <c r="O26" s="9">
        <v>147.97250600000001</v>
      </c>
      <c r="P26" s="9">
        <v>147.317024</v>
      </c>
      <c r="Q26" s="9">
        <v>256.04422547839999</v>
      </c>
      <c r="R26" s="9">
        <v>292.02819599999998</v>
      </c>
      <c r="S26" s="9">
        <v>218.67675500000001</v>
      </c>
      <c r="T26" s="9">
        <v>75.254469999999998</v>
      </c>
      <c r="U26" s="9">
        <v>170.31050999999999</v>
      </c>
      <c r="V26" s="9">
        <v>153.477725963778</v>
      </c>
      <c r="W26" s="9">
        <v>273.182770976835</v>
      </c>
      <c r="X26" s="8">
        <f t="shared" si="1"/>
        <v>1001.65112</v>
      </c>
      <c r="Y26" s="8">
        <f t="shared" si="2"/>
        <v>1173.314265763446</v>
      </c>
      <c r="Z26" s="8">
        <f t="shared" si="3"/>
        <v>2653.7974514783996</v>
      </c>
      <c r="AA26" s="8">
        <f t="shared" si="4"/>
        <v>153.477725963778</v>
      </c>
      <c r="AB26" s="8">
        <f t="shared" si="19"/>
        <v>4675.2851112780681</v>
      </c>
      <c r="AC26" s="8">
        <f t="shared" si="6"/>
        <v>273.182770976835</v>
      </c>
      <c r="AD26" s="8">
        <f t="shared" si="8"/>
        <v>4948.4678822549031</v>
      </c>
      <c r="AE26" s="21">
        <f t="shared" si="20"/>
        <v>1.8377833692699186E-2</v>
      </c>
      <c r="AF26" s="23">
        <v>151.279065227633</v>
      </c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30"/>
      <c r="AY26" s="7"/>
      <c r="AZ26" s="8">
        <v>244.66217800000001</v>
      </c>
      <c r="BA26" s="7">
        <f t="shared" si="18"/>
        <v>244.66217800000001</v>
      </c>
    </row>
    <row r="27" spans="1:53" ht="15.75" customHeight="1">
      <c r="B27" s="7">
        <v>2</v>
      </c>
      <c r="C27" s="9">
        <v>395.48273499999999</v>
      </c>
      <c r="D27" s="9">
        <v>102.98153600000001</v>
      </c>
      <c r="E27" s="9">
        <v>186.857461</v>
      </c>
      <c r="F27" s="9">
        <v>106.173963</v>
      </c>
      <c r="G27" s="9">
        <v>146.43867399999999</v>
      </c>
      <c r="H27" s="9">
        <v>460.38610399999999</v>
      </c>
      <c r="I27" s="9">
        <v>38.139175999999999</v>
      </c>
      <c r="J27" s="9">
        <v>58.837207999999997</v>
      </c>
      <c r="K27" s="9">
        <v>480.47843976344598</v>
      </c>
      <c r="L27" s="9">
        <v>338.07987400000002</v>
      </c>
      <c r="M27" s="9">
        <v>248.44579100000001</v>
      </c>
      <c r="N27" s="9">
        <v>655.10347300000001</v>
      </c>
      <c r="O27" s="9">
        <v>148.40471400000001</v>
      </c>
      <c r="P27" s="9">
        <v>156.453687</v>
      </c>
      <c r="Q27" s="9">
        <v>238.80062547840001</v>
      </c>
      <c r="R27" s="9">
        <v>301.76231999999999</v>
      </c>
      <c r="S27" s="9">
        <v>228.29653400000001</v>
      </c>
      <c r="T27" s="9">
        <v>76.812445999999994</v>
      </c>
      <c r="U27" s="9">
        <v>264.96131200000002</v>
      </c>
      <c r="V27" s="9">
        <v>173.464181050848</v>
      </c>
      <c r="W27" s="9">
        <v>285.85828601492301</v>
      </c>
      <c r="X27" s="8">
        <f t="shared" si="1"/>
        <v>791.49569499999996</v>
      </c>
      <c r="Y27" s="8">
        <f t="shared" si="2"/>
        <v>1184.279601763446</v>
      </c>
      <c r="Z27" s="8">
        <f t="shared" si="3"/>
        <v>2657.1207764783999</v>
      </c>
      <c r="AA27" s="8">
        <f t="shared" si="4"/>
        <v>173.464181050848</v>
      </c>
      <c r="AB27" s="8">
        <f t="shared" si="19"/>
        <v>4459.4318921909971</v>
      </c>
      <c r="AC27" s="8">
        <f t="shared" si="6"/>
        <v>285.85828601492301</v>
      </c>
      <c r="AD27" s="8">
        <f t="shared" si="8"/>
        <v>4745.2901782059198</v>
      </c>
      <c r="AE27" s="21">
        <f t="shared" si="20"/>
        <v>3.7086694910371865E-2</v>
      </c>
      <c r="AF27" s="23">
        <v>52.597280470474999</v>
      </c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30"/>
      <c r="AY27" s="7"/>
      <c r="AZ27" s="8">
        <v>223.40953500000001</v>
      </c>
      <c r="BA27" s="7">
        <f t="shared" si="18"/>
        <v>223.40953500000001</v>
      </c>
    </row>
    <row r="28" spans="1:53" ht="15.75" customHeight="1">
      <c r="B28" s="7">
        <v>3</v>
      </c>
      <c r="C28" s="9">
        <v>1666.6397480000001</v>
      </c>
      <c r="D28" s="9">
        <v>93.577287999999996</v>
      </c>
      <c r="E28" s="9">
        <v>188.655058</v>
      </c>
      <c r="F28" s="9">
        <v>125.739302</v>
      </c>
      <c r="G28" s="9">
        <v>149.841725</v>
      </c>
      <c r="H28" s="9">
        <v>451.29234700000001</v>
      </c>
      <c r="I28" s="9">
        <v>34.356371000000003</v>
      </c>
      <c r="J28" s="9">
        <v>62.091437999999997</v>
      </c>
      <c r="K28" s="9">
        <v>473.36443776344601</v>
      </c>
      <c r="L28" s="9">
        <v>338.62566199999998</v>
      </c>
      <c r="M28" s="9">
        <v>239.19627500000001</v>
      </c>
      <c r="N28" s="9">
        <v>708.27926100000002</v>
      </c>
      <c r="O28" s="9">
        <v>153.361831</v>
      </c>
      <c r="P28" s="9">
        <v>129.70570499999999</v>
      </c>
      <c r="Q28" s="9">
        <v>224.04871147840001</v>
      </c>
      <c r="R28" s="9">
        <v>305.85303699999997</v>
      </c>
      <c r="S28" s="9">
        <v>232.70812900000001</v>
      </c>
      <c r="T28" s="9">
        <v>78.051634000000007</v>
      </c>
      <c r="U28" s="9">
        <v>226.67058700000001</v>
      </c>
      <c r="V28" s="9">
        <v>130.06169051141401</v>
      </c>
      <c r="W28" s="9">
        <v>344.67269286419798</v>
      </c>
      <c r="X28" s="8">
        <f t="shared" si="1"/>
        <v>2074.6113960000002</v>
      </c>
      <c r="Y28" s="8">
        <f t="shared" si="2"/>
        <v>1170.946318763446</v>
      </c>
      <c r="Z28" s="8">
        <f t="shared" si="3"/>
        <v>2636.5008324783998</v>
      </c>
      <c r="AA28" s="8">
        <f t="shared" si="4"/>
        <v>130.06169051141401</v>
      </c>
      <c r="AB28" s="8">
        <f t="shared" si="19"/>
        <v>5751.9968567304322</v>
      </c>
      <c r="AC28" s="8">
        <f t="shared" si="6"/>
        <v>344.67269286419798</v>
      </c>
      <c r="AD28" s="8">
        <f t="shared" si="8"/>
        <v>6096.6695495946306</v>
      </c>
      <c r="AE28" s="21">
        <f t="shared" si="20"/>
        <v>3.1630792829246968E-2</v>
      </c>
      <c r="AF28" s="23">
        <v>108.796877008453</v>
      </c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30"/>
      <c r="AY28" s="7"/>
      <c r="AZ28" s="8">
        <v>232.226012</v>
      </c>
      <c r="BA28" s="7">
        <f t="shared" si="18"/>
        <v>232.226012</v>
      </c>
    </row>
    <row r="29" spans="1:53">
      <c r="B29" s="7">
        <v>4</v>
      </c>
      <c r="C29" s="9">
        <v>1775.0962689999999</v>
      </c>
      <c r="D29" s="9">
        <v>181.12112999999999</v>
      </c>
      <c r="E29" s="9">
        <v>186.496115</v>
      </c>
      <c r="F29" s="9">
        <v>118.588429</v>
      </c>
      <c r="G29" s="9">
        <v>147.94085200000001</v>
      </c>
      <c r="H29" s="9">
        <v>478.62597</v>
      </c>
      <c r="I29" s="9">
        <v>40.706465000000001</v>
      </c>
      <c r="J29" s="9">
        <v>64.111484000000004</v>
      </c>
      <c r="K29" s="9">
        <v>464.82777976344602</v>
      </c>
      <c r="L29" s="9">
        <v>369.58180700000003</v>
      </c>
      <c r="M29" s="9">
        <v>217.26844700000001</v>
      </c>
      <c r="N29" s="9">
        <v>679.25749499999995</v>
      </c>
      <c r="O29" s="9">
        <v>174.42566500000001</v>
      </c>
      <c r="P29" s="9">
        <v>244.42358400000001</v>
      </c>
      <c r="Q29" s="9">
        <v>225.86898747839999</v>
      </c>
      <c r="R29" s="9">
        <v>308.55644599999999</v>
      </c>
      <c r="S29" s="9">
        <v>235.218582</v>
      </c>
      <c r="T29" s="9">
        <v>81.681450999999996</v>
      </c>
      <c r="U29" s="9">
        <v>183.157591</v>
      </c>
      <c r="V29" s="9">
        <v>281.60417193631099</v>
      </c>
      <c r="W29" s="9">
        <v>650.55661481514403</v>
      </c>
      <c r="X29" s="8">
        <f t="shared" si="1"/>
        <v>2261.3019429999999</v>
      </c>
      <c r="Y29" s="8">
        <f t="shared" si="2"/>
        <v>1196.212550763446</v>
      </c>
      <c r="Z29" s="8">
        <f t="shared" si="3"/>
        <v>2719.4400554784002</v>
      </c>
      <c r="AA29" s="8">
        <f t="shared" si="4"/>
        <v>281.60417193631099</v>
      </c>
      <c r="AB29" s="8">
        <f t="shared" si="19"/>
        <v>5895.3503773055345</v>
      </c>
      <c r="AC29" s="8">
        <f t="shared" si="6"/>
        <v>650.55661481514403</v>
      </c>
      <c r="AD29" s="8">
        <f t="shared" si="8"/>
        <v>6545.9069921206783</v>
      </c>
      <c r="AE29" s="21">
        <f t="shared" si="20"/>
        <v>9.841826015622579E-2</v>
      </c>
      <c r="AF29" s="23">
        <v>221.84024726514201</v>
      </c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30"/>
      <c r="AY29" s="7"/>
      <c r="AZ29" s="8">
        <v>233.502275</v>
      </c>
      <c r="BA29" s="7">
        <f t="shared" si="18"/>
        <v>233.502275</v>
      </c>
    </row>
    <row r="30" spans="1:53">
      <c r="A30">
        <v>2010</v>
      </c>
      <c r="B30" s="7">
        <v>1</v>
      </c>
      <c r="C30" s="9">
        <v>633.60749999999996</v>
      </c>
      <c r="D30" s="9">
        <v>122.22539999999999</v>
      </c>
      <c r="E30" s="9">
        <v>174.13800000000001</v>
      </c>
      <c r="F30" s="9">
        <v>83.921999999999997</v>
      </c>
      <c r="G30" s="9">
        <v>121.6591</v>
      </c>
      <c r="H30" s="9">
        <v>549.78309999999999</v>
      </c>
      <c r="I30" s="9">
        <v>43.940750000000001</v>
      </c>
      <c r="J30" s="9">
        <v>62.658279999999998</v>
      </c>
      <c r="K30" s="9">
        <v>497.50333999999998</v>
      </c>
      <c r="L30" s="9">
        <v>391.75099999999998</v>
      </c>
      <c r="M30" s="9">
        <v>268.6404</v>
      </c>
      <c r="N30" s="9">
        <v>849.8569</v>
      </c>
      <c r="O30" s="9">
        <v>190.4837</v>
      </c>
      <c r="P30" s="9">
        <v>189.86179999999999</v>
      </c>
      <c r="Q30" s="9">
        <v>271.91213777788198</v>
      </c>
      <c r="R30" s="9">
        <v>297.4966</v>
      </c>
      <c r="S30" s="9">
        <v>230.86160000000001</v>
      </c>
      <c r="T30" s="9">
        <v>83.964280000000002</v>
      </c>
      <c r="U30" s="9">
        <v>290</v>
      </c>
      <c r="V30" s="9">
        <v>208.070773476863</v>
      </c>
      <c r="W30" s="9">
        <v>264.74219361102598</v>
      </c>
      <c r="X30" s="8">
        <f t="shared" si="1"/>
        <v>1013.8929000000001</v>
      </c>
      <c r="Y30" s="8">
        <f t="shared" si="2"/>
        <v>1275.54457</v>
      </c>
      <c r="Z30" s="8">
        <f t="shared" si="3"/>
        <v>3064.8284177778819</v>
      </c>
      <c r="AA30" s="8">
        <f t="shared" si="4"/>
        <v>208.070773476863</v>
      </c>
      <c r="AB30" s="8">
        <f t="shared" si="19"/>
        <v>5146.1951143010183</v>
      </c>
      <c r="AC30" s="8">
        <f t="shared" si="6"/>
        <v>264.74219361102598</v>
      </c>
      <c r="AD30" s="8">
        <f t="shared" si="8"/>
        <v>5410.9373079120442</v>
      </c>
      <c r="AE30" s="21">
        <f t="shared" si="20"/>
        <v>9.3457093520915135E-2</v>
      </c>
      <c r="AF30" s="23">
        <v>204.27995169387799</v>
      </c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30"/>
      <c r="AY30" s="7"/>
      <c r="AZ30" s="8">
        <v>153.16720000000001</v>
      </c>
      <c r="BA30" s="7">
        <f t="shared" si="18"/>
        <v>153.16720000000001</v>
      </c>
    </row>
    <row r="31" spans="1:53">
      <c r="B31" s="7">
        <v>2</v>
      </c>
      <c r="C31" s="9">
        <v>471.1386</v>
      </c>
      <c r="D31" s="9">
        <v>103.56</v>
      </c>
      <c r="E31" s="9">
        <v>192.63749999999999</v>
      </c>
      <c r="F31" s="9">
        <v>120.02460000000001</v>
      </c>
      <c r="G31" s="9">
        <v>137.99529999999999</v>
      </c>
      <c r="H31" s="9">
        <v>474.09010000000001</v>
      </c>
      <c r="I31" s="9">
        <v>45.528730000000003</v>
      </c>
      <c r="J31" s="9">
        <v>64.736760000000004</v>
      </c>
      <c r="K31" s="9">
        <v>507.00325700000002</v>
      </c>
      <c r="L31" s="9">
        <v>394.60050000000001</v>
      </c>
      <c r="M31" s="9">
        <v>232.37370000000001</v>
      </c>
      <c r="N31" s="9">
        <v>711.83550000000002</v>
      </c>
      <c r="O31" s="9">
        <v>175.0532</v>
      </c>
      <c r="P31" s="9">
        <v>116.7433</v>
      </c>
      <c r="Q31" s="9">
        <v>278.82720777788199</v>
      </c>
      <c r="R31" s="9">
        <v>310.98329999999999</v>
      </c>
      <c r="S31" s="9">
        <v>234.1009</v>
      </c>
      <c r="T31" s="9">
        <v>85.102609999999999</v>
      </c>
      <c r="U31" s="9">
        <v>231.34739999999999</v>
      </c>
      <c r="V31" s="9">
        <v>187.27975411731899</v>
      </c>
      <c r="W31" s="9">
        <v>398.22760853290902</v>
      </c>
      <c r="X31" s="8">
        <f t="shared" si="1"/>
        <v>887.36069999999995</v>
      </c>
      <c r="Y31" s="8">
        <f t="shared" si="2"/>
        <v>1229.354147</v>
      </c>
      <c r="Z31" s="8">
        <f t="shared" si="3"/>
        <v>2770.967617777882</v>
      </c>
      <c r="AA31" s="8">
        <f t="shared" si="4"/>
        <v>187.27975411731899</v>
      </c>
      <c r="AB31" s="8">
        <f t="shared" si="19"/>
        <v>4700.4027106605636</v>
      </c>
      <c r="AC31" s="8">
        <f t="shared" si="6"/>
        <v>398.22760853290902</v>
      </c>
      <c r="AD31" s="8">
        <f t="shared" si="8"/>
        <v>5098.630319193473</v>
      </c>
      <c r="AE31" s="21">
        <f t="shared" si="20"/>
        <v>7.4461229496642245E-2</v>
      </c>
      <c r="AF31" s="23">
        <v>67.774288561128998</v>
      </c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30"/>
      <c r="AY31" s="7"/>
      <c r="AZ31" s="8">
        <v>236.62729999999999</v>
      </c>
      <c r="BA31" s="7">
        <f t="shared" si="18"/>
        <v>236.62729999999999</v>
      </c>
    </row>
    <row r="32" spans="1:53">
      <c r="B32" s="7">
        <v>3</v>
      </c>
      <c r="C32" s="9">
        <v>1795.3230000000001</v>
      </c>
      <c r="D32" s="9">
        <v>97.076369999999997</v>
      </c>
      <c r="E32" s="9">
        <v>204.7911</v>
      </c>
      <c r="F32" s="9">
        <v>176.0659</v>
      </c>
      <c r="G32" s="9">
        <v>187.67939999999999</v>
      </c>
      <c r="H32" s="9">
        <v>464.07990000000001</v>
      </c>
      <c r="I32" s="9">
        <v>40.906610000000001</v>
      </c>
      <c r="J32" s="9">
        <v>66.141729999999995</v>
      </c>
      <c r="K32" s="9">
        <v>470.39413100000002</v>
      </c>
      <c r="L32" s="9">
        <v>400.6558</v>
      </c>
      <c r="M32" s="9">
        <v>263.92200000000003</v>
      </c>
      <c r="N32" s="9">
        <v>706.27099999999996</v>
      </c>
      <c r="O32" s="9">
        <v>194.53299999999999</v>
      </c>
      <c r="P32" s="9">
        <v>247.62139999999999</v>
      </c>
      <c r="Q32" s="9">
        <v>259.25883477788199</v>
      </c>
      <c r="R32" s="9">
        <v>318.988</v>
      </c>
      <c r="S32" s="9">
        <v>245.50620000000001</v>
      </c>
      <c r="T32" s="9">
        <v>87.887299999999996</v>
      </c>
      <c r="U32" s="9">
        <v>222.04086000000001</v>
      </c>
      <c r="V32" s="9">
        <v>199.827620731823</v>
      </c>
      <c r="W32" s="9">
        <v>522.30303048989697</v>
      </c>
      <c r="X32" s="8">
        <f t="shared" si="1"/>
        <v>2273.2563700000001</v>
      </c>
      <c r="Y32" s="8">
        <f t="shared" si="2"/>
        <v>1229.201771</v>
      </c>
      <c r="Z32" s="8">
        <f t="shared" si="3"/>
        <v>2946.6843947778816</v>
      </c>
      <c r="AA32" s="8">
        <f t="shared" si="4"/>
        <v>199.827620731823</v>
      </c>
      <c r="AB32" s="8">
        <f t="shared" si="19"/>
        <v>6249.3149150460586</v>
      </c>
      <c r="AC32" s="8">
        <f t="shared" si="6"/>
        <v>522.30303048989697</v>
      </c>
      <c r="AD32" s="8">
        <f t="shared" si="8"/>
        <v>6771.6179455359552</v>
      </c>
      <c r="AE32" s="21">
        <f t="shared" si="20"/>
        <v>0.11070772172426535</v>
      </c>
      <c r="AF32" s="23">
        <v>135.04211623348999</v>
      </c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30"/>
      <c r="AY32" s="7"/>
      <c r="AZ32" s="8">
        <v>318.56450000000001</v>
      </c>
      <c r="BA32" s="7">
        <f t="shared" si="18"/>
        <v>318.56450000000001</v>
      </c>
    </row>
    <row r="33" spans="1:53">
      <c r="B33" s="7">
        <v>4</v>
      </c>
      <c r="C33" s="9">
        <v>1803.33</v>
      </c>
      <c r="D33" s="9">
        <v>202.63820000000001</v>
      </c>
      <c r="E33" s="9">
        <v>185.0335</v>
      </c>
      <c r="F33" s="9">
        <v>86.987470000000002</v>
      </c>
      <c r="G33" s="9">
        <v>242.86619999999999</v>
      </c>
      <c r="H33" s="9">
        <v>495.74689999999998</v>
      </c>
      <c r="I33" s="9">
        <v>39.923909999999999</v>
      </c>
      <c r="J33" s="9">
        <v>65.863230000000001</v>
      </c>
      <c r="K33" s="9">
        <v>474.49927200000002</v>
      </c>
      <c r="L33" s="9">
        <v>386.09269999999998</v>
      </c>
      <c r="M33" s="9">
        <v>222.9639</v>
      </c>
      <c r="N33" s="9">
        <v>746.33659999999998</v>
      </c>
      <c r="O33" s="9">
        <v>216.83</v>
      </c>
      <c r="P33" s="9">
        <v>237.27340000000001</v>
      </c>
      <c r="Q33" s="9">
        <v>266.05067177788197</v>
      </c>
      <c r="R33" s="9">
        <v>321.53210000000001</v>
      </c>
      <c r="S33" s="9">
        <v>252.7313</v>
      </c>
      <c r="T33" s="9">
        <v>89.945819999999998</v>
      </c>
      <c r="U33" s="9">
        <v>192.11179999999999</v>
      </c>
      <c r="V33" s="9">
        <v>201.473335117283</v>
      </c>
      <c r="W33" s="9">
        <v>491.725184981437</v>
      </c>
      <c r="X33" s="8">
        <f t="shared" si="1"/>
        <v>2277.9891699999998</v>
      </c>
      <c r="Y33" s="8">
        <f t="shared" si="2"/>
        <v>1318.899512</v>
      </c>
      <c r="Z33" s="8">
        <f t="shared" si="3"/>
        <v>2931.868291777882</v>
      </c>
      <c r="AA33" s="8">
        <f t="shared" si="4"/>
        <v>201.473335117283</v>
      </c>
      <c r="AB33" s="8">
        <f t="shared" si="19"/>
        <v>6327.2836386605986</v>
      </c>
      <c r="AC33" s="8">
        <f t="shared" si="6"/>
        <v>491.725184981437</v>
      </c>
      <c r="AD33" s="8">
        <f t="shared" si="8"/>
        <v>6819.0088236420361</v>
      </c>
      <c r="AE33" s="21">
        <f t="shared" si="20"/>
        <v>4.1721007012487599E-2</v>
      </c>
      <c r="AF33" s="23">
        <v>269.59769649567897</v>
      </c>
      <c r="AG33" s="28">
        <v>64.617952425544999</v>
      </c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30"/>
      <c r="AY33" s="7"/>
      <c r="AZ33" s="8">
        <v>323.84100000000001</v>
      </c>
      <c r="BA33" s="7">
        <f t="shared" si="18"/>
        <v>323.84100000000001</v>
      </c>
    </row>
    <row r="34" spans="1:53">
      <c r="A34">
        <v>2011</v>
      </c>
      <c r="B34" s="7">
        <v>1</v>
      </c>
      <c r="C34" s="9">
        <v>638.61912215039501</v>
      </c>
      <c r="D34" s="9">
        <v>135.70879920854699</v>
      </c>
      <c r="E34" s="9">
        <v>164.82812699972001</v>
      </c>
      <c r="F34" s="9">
        <v>73.5365304038056</v>
      </c>
      <c r="G34" s="9">
        <v>371.96763315361602</v>
      </c>
      <c r="H34" s="9">
        <v>461.30831632016498</v>
      </c>
      <c r="I34" s="9">
        <v>41.412653571886104</v>
      </c>
      <c r="J34" s="9">
        <v>65.421165505253597</v>
      </c>
      <c r="K34" s="9">
        <v>579.76189309626898</v>
      </c>
      <c r="L34" s="9">
        <v>501.24416095387699</v>
      </c>
      <c r="M34" s="9">
        <v>254.12079853049201</v>
      </c>
      <c r="N34" s="9">
        <v>841.06551289793697</v>
      </c>
      <c r="O34" s="9">
        <v>253.519439974352</v>
      </c>
      <c r="P34" s="9">
        <v>191.62028484183</v>
      </c>
      <c r="Q34" s="9">
        <v>348.81356976603502</v>
      </c>
      <c r="R34" s="9">
        <v>338.19145541594401</v>
      </c>
      <c r="S34" s="9">
        <v>240.608952198531</v>
      </c>
      <c r="T34" s="9">
        <v>91.050548051965606</v>
      </c>
      <c r="U34" s="9">
        <v>181.142464383381</v>
      </c>
      <c r="V34" s="9">
        <v>192.606887342303</v>
      </c>
      <c r="W34" s="9">
        <v>507.406856801819</v>
      </c>
      <c r="X34" s="8">
        <f t="shared" si="1"/>
        <v>1012.6925787624676</v>
      </c>
      <c r="Y34" s="8">
        <f t="shared" si="2"/>
        <v>1519.8716616471897</v>
      </c>
      <c r="Z34" s="8">
        <f t="shared" si="3"/>
        <v>3241.3771870143446</v>
      </c>
      <c r="AA34" s="8">
        <f t="shared" si="4"/>
        <v>192.606887342303</v>
      </c>
      <c r="AB34" s="8">
        <f t="shared" si="19"/>
        <v>5581.3345400816997</v>
      </c>
      <c r="AC34" s="8">
        <f t="shared" si="6"/>
        <v>507.406856801819</v>
      </c>
      <c r="AD34" s="8">
        <f t="shared" si="8"/>
        <v>6088.741396883519</v>
      </c>
      <c r="AE34" s="21">
        <f t="shared" si="20"/>
        <v>0.12526555944020412</v>
      </c>
      <c r="AF34" s="23">
        <v>231.080813409944</v>
      </c>
      <c r="AG34" s="28">
        <v>239.85381735510299</v>
      </c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30"/>
      <c r="AY34" s="7"/>
      <c r="AZ34" s="8">
        <v>350.88057514056101</v>
      </c>
      <c r="BA34" s="7">
        <f t="shared" si="18"/>
        <v>350.88057514056101</v>
      </c>
    </row>
    <row r="35" spans="1:53">
      <c r="B35" s="7">
        <v>2</v>
      </c>
      <c r="C35" s="9">
        <v>504.44266057232198</v>
      </c>
      <c r="D35" s="9">
        <v>137.72017635462001</v>
      </c>
      <c r="E35" s="9">
        <v>165.827325559429</v>
      </c>
      <c r="F35" s="9">
        <v>95.304639842943502</v>
      </c>
      <c r="G35" s="9">
        <v>533.08439838966001</v>
      </c>
      <c r="H35" s="9">
        <v>585.17646255017996</v>
      </c>
      <c r="I35" s="9">
        <v>42.502148037509201</v>
      </c>
      <c r="J35" s="9">
        <v>67.854279599369605</v>
      </c>
      <c r="K35" s="9">
        <v>523.45566983224705</v>
      </c>
      <c r="L35" s="9">
        <v>425.84552226963098</v>
      </c>
      <c r="M35" s="9">
        <v>243.86870860760999</v>
      </c>
      <c r="N35" s="9">
        <v>850.50246926106195</v>
      </c>
      <c r="O35" s="9">
        <v>243.25463020596001</v>
      </c>
      <c r="P35" s="9">
        <v>212.58427143470101</v>
      </c>
      <c r="Q35" s="9">
        <v>231.17191197620701</v>
      </c>
      <c r="R35" s="9">
        <v>335.52495411805302</v>
      </c>
      <c r="S35" s="9">
        <v>245.04744359642601</v>
      </c>
      <c r="T35" s="9">
        <v>87.987580772480001</v>
      </c>
      <c r="U35" s="9">
        <v>230.01832230432399</v>
      </c>
      <c r="V35" s="9">
        <v>247.14447686724199</v>
      </c>
      <c r="W35" s="9">
        <v>475.211924052445</v>
      </c>
      <c r="X35" s="8">
        <f t="shared" si="1"/>
        <v>903.29480232931451</v>
      </c>
      <c r="Y35" s="8">
        <f t="shared" si="2"/>
        <v>1752.0729584089659</v>
      </c>
      <c r="Z35" s="8">
        <f t="shared" si="3"/>
        <v>3105.8058145464543</v>
      </c>
      <c r="AA35" s="8">
        <f t="shared" si="4"/>
        <v>247.14447686724199</v>
      </c>
      <c r="AB35" s="8">
        <f t="shared" si="19"/>
        <v>5514.0290984174926</v>
      </c>
      <c r="AC35" s="8">
        <f t="shared" si="6"/>
        <v>475.211924052445</v>
      </c>
      <c r="AD35" s="8">
        <f t="shared" si="8"/>
        <v>5989.2410224699379</v>
      </c>
      <c r="AE35" s="21">
        <f t="shared" si="20"/>
        <v>0.17467646162221584</v>
      </c>
      <c r="AF35" s="23">
        <v>77.119567599282604</v>
      </c>
      <c r="AG35" s="28">
        <v>331.945361338</v>
      </c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30"/>
      <c r="AY35" s="7"/>
      <c r="AZ35" s="8">
        <v>341.12575291637103</v>
      </c>
      <c r="BA35" s="7">
        <f t="shared" si="18"/>
        <v>341.12575291637103</v>
      </c>
    </row>
    <row r="36" spans="1:53">
      <c r="B36" s="7">
        <v>3</v>
      </c>
      <c r="C36" s="9">
        <v>1851.6285191442801</v>
      </c>
      <c r="D36" s="9">
        <v>131.04713688176699</v>
      </c>
      <c r="E36" s="9">
        <v>161.74857361617501</v>
      </c>
      <c r="F36" s="9">
        <v>142.32831415026001</v>
      </c>
      <c r="G36" s="9">
        <v>605.58195594227595</v>
      </c>
      <c r="H36" s="9">
        <v>580.99795036333899</v>
      </c>
      <c r="I36" s="9">
        <v>40.067439617204101</v>
      </c>
      <c r="J36" s="9">
        <v>66.995897769381003</v>
      </c>
      <c r="K36" s="9">
        <v>604.50685467853998</v>
      </c>
      <c r="L36" s="9">
        <v>387.94698174467197</v>
      </c>
      <c r="M36" s="9">
        <v>241.369018735222</v>
      </c>
      <c r="N36" s="9">
        <v>841.55461711560599</v>
      </c>
      <c r="O36" s="9">
        <v>233.84670539872801</v>
      </c>
      <c r="P36" s="9">
        <v>182.045478115577</v>
      </c>
      <c r="Q36" s="9">
        <v>303.08570777708798</v>
      </c>
      <c r="R36" s="9">
        <v>334.00916374437901</v>
      </c>
      <c r="S36" s="9">
        <v>252.107211482927</v>
      </c>
      <c r="T36" s="9">
        <v>90.250528621776098</v>
      </c>
      <c r="U36" s="9">
        <v>332.42241296751598</v>
      </c>
      <c r="V36" s="9">
        <v>222.10892922980901</v>
      </c>
      <c r="W36" s="9">
        <v>443.65354612163901</v>
      </c>
      <c r="X36" s="8">
        <f t="shared" ref="X36:X53" si="21">C36+D36+E36+F36</f>
        <v>2286.7525437924824</v>
      </c>
      <c r="Y36" s="8">
        <f t="shared" ref="Y36:Y53" si="22">G36+H36+I36+J36+K36</f>
        <v>1898.1500983707401</v>
      </c>
      <c r="Z36" s="8">
        <f t="shared" ref="Z36:Z53" si="23">L36+M36+N36+O36+P36+Q36+R36+S36+T36+U36</f>
        <v>3198.6378257034908</v>
      </c>
      <c r="AA36" s="8">
        <f t="shared" ref="AA36:AA53" si="24">V36</f>
        <v>222.10892922980901</v>
      </c>
      <c r="AB36" s="8">
        <f t="shared" si="19"/>
        <v>7161.4315386369035</v>
      </c>
      <c r="AC36" s="8">
        <f t="shared" ref="AC36:AC53" si="25">W36</f>
        <v>443.65354612163901</v>
      </c>
      <c r="AD36" s="8">
        <f t="shared" si="8"/>
        <v>7605.0850847585425</v>
      </c>
      <c r="AE36" s="21">
        <f t="shared" si="20"/>
        <v>0.1230824222403204</v>
      </c>
      <c r="AF36" s="23">
        <v>154.37852099465201</v>
      </c>
      <c r="AG36" s="28">
        <v>396.772178142798</v>
      </c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30"/>
      <c r="AY36" s="7"/>
      <c r="AZ36" s="8">
        <v>335.70344491733601</v>
      </c>
      <c r="BA36" s="7">
        <f t="shared" si="18"/>
        <v>335.70344491733601</v>
      </c>
    </row>
    <row r="37" spans="1:53">
      <c r="B37" s="7">
        <v>4</v>
      </c>
      <c r="C37" s="9">
        <v>1882.9169815138</v>
      </c>
      <c r="D37" s="9">
        <v>147.824388606067</v>
      </c>
      <c r="E37" s="9">
        <v>158.260088624676</v>
      </c>
      <c r="F37" s="9">
        <v>115.355360767991</v>
      </c>
      <c r="G37" s="9">
        <v>604.90431686889099</v>
      </c>
      <c r="H37" s="9">
        <v>693.44627076631605</v>
      </c>
      <c r="I37" s="9">
        <v>44.9451590294006</v>
      </c>
      <c r="J37" s="9">
        <v>66.695901757695907</v>
      </c>
      <c r="K37" s="9">
        <v>576.97127421435596</v>
      </c>
      <c r="L37" s="9">
        <v>430.76216764313801</v>
      </c>
      <c r="M37" s="9">
        <v>283.908346950772</v>
      </c>
      <c r="N37" s="9">
        <v>812.75924853539595</v>
      </c>
      <c r="O37" s="9">
        <v>178.35926197095901</v>
      </c>
      <c r="P37" s="9">
        <v>213.155435247892</v>
      </c>
      <c r="Q37" s="9">
        <v>344.06863401887301</v>
      </c>
      <c r="R37" s="9">
        <v>333.65896924762501</v>
      </c>
      <c r="S37" s="9">
        <v>262.056755610116</v>
      </c>
      <c r="T37" s="9">
        <v>94.916014153778306</v>
      </c>
      <c r="U37" s="9">
        <v>313.25115034477898</v>
      </c>
      <c r="V37" s="9">
        <v>241.74160516377901</v>
      </c>
      <c r="W37" s="9">
        <v>486.32386659906302</v>
      </c>
      <c r="X37" s="8">
        <f t="shared" si="21"/>
        <v>2304.356819512534</v>
      </c>
      <c r="Y37" s="8">
        <f t="shared" si="22"/>
        <v>1986.9629226366596</v>
      </c>
      <c r="Z37" s="8">
        <f t="shared" si="23"/>
        <v>3266.8959837233283</v>
      </c>
      <c r="AA37" s="8">
        <f t="shared" si="24"/>
        <v>241.74160516377901</v>
      </c>
      <c r="AB37" s="8">
        <f t="shared" si="19"/>
        <v>7316.4741207087427</v>
      </c>
      <c r="AC37" s="8">
        <f t="shared" si="25"/>
        <v>486.32386659906302</v>
      </c>
      <c r="AD37" s="8">
        <f t="shared" si="8"/>
        <v>7802.7979873078057</v>
      </c>
      <c r="AE37" s="21">
        <f t="shared" si="20"/>
        <v>0.14427157804150292</v>
      </c>
      <c r="AF37" s="23">
        <v>308.85231839808102</v>
      </c>
      <c r="AG37" s="28">
        <v>403.53864316409903</v>
      </c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30"/>
      <c r="AY37" s="7"/>
      <c r="AZ37" s="8">
        <v>386.79022702573201</v>
      </c>
      <c r="BA37" s="7">
        <f t="shared" si="18"/>
        <v>386.79022702573201</v>
      </c>
    </row>
    <row r="38" spans="1:53">
      <c r="A38">
        <v>2012</v>
      </c>
      <c r="B38" s="7">
        <v>1</v>
      </c>
      <c r="C38" s="9">
        <v>629.39187202419396</v>
      </c>
      <c r="D38" s="9">
        <v>125.34084087957901</v>
      </c>
      <c r="E38" s="9">
        <v>138.37565764246901</v>
      </c>
      <c r="F38" s="9">
        <v>112.77677228873701</v>
      </c>
      <c r="G38" s="9">
        <v>583.49177617857299</v>
      </c>
      <c r="H38" s="9">
        <v>603.58934149931702</v>
      </c>
      <c r="I38" s="9">
        <v>47.086406596750699</v>
      </c>
      <c r="J38" s="9">
        <v>66.916648720100298</v>
      </c>
      <c r="K38" s="9">
        <v>655.623961937535</v>
      </c>
      <c r="L38" s="9">
        <v>440.21707507299902</v>
      </c>
      <c r="M38" s="9">
        <v>274.18034248003499</v>
      </c>
      <c r="N38" s="9">
        <v>1773.2706066795099</v>
      </c>
      <c r="O38" s="9">
        <v>282.61770098043201</v>
      </c>
      <c r="P38" s="9">
        <v>219.741222619198</v>
      </c>
      <c r="Q38" s="9">
        <v>351.80760506376703</v>
      </c>
      <c r="R38" s="9">
        <v>345.58678380332401</v>
      </c>
      <c r="S38" s="9">
        <v>266.02256340932598</v>
      </c>
      <c r="T38" s="9">
        <v>97.088490475891305</v>
      </c>
      <c r="U38" s="9">
        <v>334.37891695560597</v>
      </c>
      <c r="V38" s="9">
        <v>238.15665348624299</v>
      </c>
      <c r="W38" s="9">
        <v>502.15115845054498</v>
      </c>
      <c r="X38" s="8">
        <f t="shared" si="21"/>
        <v>1005.885142834979</v>
      </c>
      <c r="Y38" s="8">
        <f t="shared" si="22"/>
        <v>1956.7081349322762</v>
      </c>
      <c r="Z38" s="8">
        <f t="shared" si="23"/>
        <v>4384.9113075400883</v>
      </c>
      <c r="AA38" s="8">
        <f t="shared" si="24"/>
        <v>238.15665348624299</v>
      </c>
      <c r="AB38" s="8">
        <f t="shared" si="19"/>
        <v>7109.3479318211002</v>
      </c>
      <c r="AC38" s="8">
        <f t="shared" si="25"/>
        <v>502.15115845054498</v>
      </c>
      <c r="AD38" s="8">
        <f t="shared" si="8"/>
        <v>7611.4990902716454</v>
      </c>
      <c r="AE38" s="21">
        <f t="shared" si="20"/>
        <v>0.25009400040664231</v>
      </c>
      <c r="AF38" s="23">
        <v>209.55998010818499</v>
      </c>
      <c r="AG38" s="28">
        <v>377.35557676958501</v>
      </c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30"/>
      <c r="AY38" s="7"/>
      <c r="AZ38" s="8">
        <v>421.43784689529701</v>
      </c>
      <c r="BA38" s="7">
        <f t="shared" si="18"/>
        <v>421.43784689529701</v>
      </c>
    </row>
    <row r="39" spans="1:53">
      <c r="B39" s="7">
        <v>2</v>
      </c>
      <c r="C39" s="9">
        <v>504.95648695499</v>
      </c>
      <c r="D39" s="9">
        <v>75.118156336214497</v>
      </c>
      <c r="E39" s="9">
        <v>166.04682912790699</v>
      </c>
      <c r="F39" s="9">
        <v>110.863396950316</v>
      </c>
      <c r="G39" s="9">
        <v>565.18793616261996</v>
      </c>
      <c r="H39" s="9">
        <v>606.68924706473899</v>
      </c>
      <c r="I39" s="9">
        <v>46.776927429566499</v>
      </c>
      <c r="J39" s="9">
        <v>67.911843280602497</v>
      </c>
      <c r="K39" s="9">
        <v>642.76851984357904</v>
      </c>
      <c r="L39" s="9">
        <v>514.19776051273004</v>
      </c>
      <c r="M39" s="9">
        <v>290.87879441078701</v>
      </c>
      <c r="N39" s="9">
        <v>994.85851572961599</v>
      </c>
      <c r="O39" s="9">
        <v>310.06316361197003</v>
      </c>
      <c r="P39" s="9">
        <v>223.55169208957599</v>
      </c>
      <c r="Q39" s="9">
        <v>381.19151401956401</v>
      </c>
      <c r="R39" s="9">
        <v>357.84144807901498</v>
      </c>
      <c r="S39" s="9">
        <v>263.77733262420099</v>
      </c>
      <c r="T39" s="9">
        <v>100.71057217975699</v>
      </c>
      <c r="U39" s="9">
        <v>282.55789630898602</v>
      </c>
      <c r="V39" s="9">
        <v>226.962288927298</v>
      </c>
      <c r="W39" s="9">
        <v>525.207161027913</v>
      </c>
      <c r="X39" s="8">
        <f t="shared" si="21"/>
        <v>856.98486936942743</v>
      </c>
      <c r="Y39" s="8">
        <f t="shared" si="22"/>
        <v>1929.3344737811069</v>
      </c>
      <c r="Z39" s="8">
        <f t="shared" si="23"/>
        <v>3719.6286895662024</v>
      </c>
      <c r="AA39" s="8">
        <f t="shared" si="24"/>
        <v>226.962288927298</v>
      </c>
      <c r="AB39" s="8">
        <f t="shared" si="19"/>
        <v>6278.9857437894389</v>
      </c>
      <c r="AC39" s="8">
        <f t="shared" si="25"/>
        <v>525.207161027913</v>
      </c>
      <c r="AD39" s="8">
        <f t="shared" si="8"/>
        <v>6804.1929048173515</v>
      </c>
      <c r="AE39" s="21">
        <f t="shared" si="20"/>
        <v>0.13606930816274465</v>
      </c>
      <c r="AF39" s="23">
        <v>69.836482363837405</v>
      </c>
      <c r="AG39" s="28">
        <v>349.22300609102803</v>
      </c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30"/>
      <c r="AY39" s="7"/>
      <c r="AZ39" s="8">
        <v>422.34409144987899</v>
      </c>
      <c r="BA39" s="7">
        <f t="shared" si="18"/>
        <v>422.34409144987899</v>
      </c>
    </row>
    <row r="40" spans="1:53">
      <c r="B40" s="7">
        <v>3</v>
      </c>
      <c r="C40" s="9">
        <v>1885.3958979783699</v>
      </c>
      <c r="D40" s="9">
        <v>67.516975178947305</v>
      </c>
      <c r="E40" s="9">
        <v>178.32211668980401</v>
      </c>
      <c r="F40" s="9">
        <v>131.50628577834999</v>
      </c>
      <c r="G40" s="9">
        <v>632.97003302061</v>
      </c>
      <c r="H40" s="9">
        <v>582.932766919242</v>
      </c>
      <c r="I40" s="9">
        <v>43.976039168669999</v>
      </c>
      <c r="J40" s="9">
        <v>69.105907358364703</v>
      </c>
      <c r="K40" s="9">
        <v>699.34300053013703</v>
      </c>
      <c r="L40" s="9">
        <v>463.85450774475203</v>
      </c>
      <c r="M40" s="9">
        <v>290.63353469638997</v>
      </c>
      <c r="N40" s="9">
        <v>442.88999165091298</v>
      </c>
      <c r="O40" s="9">
        <v>319.68459416143202</v>
      </c>
      <c r="P40" s="9">
        <v>242.81940559049499</v>
      </c>
      <c r="Q40" s="9">
        <v>357.53338545576901</v>
      </c>
      <c r="R40" s="9">
        <v>355.23070937056298</v>
      </c>
      <c r="S40" s="9">
        <v>263.19871077425199</v>
      </c>
      <c r="T40" s="9">
        <v>100.21420557155</v>
      </c>
      <c r="U40" s="9">
        <v>244.060183304699</v>
      </c>
      <c r="V40" s="9">
        <v>247.64788109742699</v>
      </c>
      <c r="W40" s="9">
        <v>496.78185399022101</v>
      </c>
      <c r="X40" s="8">
        <f t="shared" si="21"/>
        <v>2262.7412756254712</v>
      </c>
      <c r="Y40" s="8">
        <f t="shared" si="22"/>
        <v>2028.3277469970237</v>
      </c>
      <c r="Z40" s="8">
        <f t="shared" si="23"/>
        <v>3080.1192283208147</v>
      </c>
      <c r="AA40" s="8">
        <f t="shared" si="24"/>
        <v>247.64788109742699</v>
      </c>
      <c r="AB40" s="8">
        <f t="shared" si="19"/>
        <v>7123.5403698458831</v>
      </c>
      <c r="AC40" s="8">
        <f t="shared" si="25"/>
        <v>496.78185399022101</v>
      </c>
      <c r="AD40" s="8">
        <f t="shared" si="8"/>
        <v>7620.3222238361041</v>
      </c>
      <c r="AE40" s="21">
        <f t="shared" si="20"/>
        <v>2.0035461678262756E-3</v>
      </c>
      <c r="AF40" s="23">
        <v>139.669051711755</v>
      </c>
      <c r="AG40" s="28">
        <v>447.39688116408797</v>
      </c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30"/>
      <c r="AY40" s="7"/>
      <c r="AZ40" s="8">
        <v>403.25727840399702</v>
      </c>
      <c r="BA40" s="7">
        <f t="shared" si="18"/>
        <v>403.25727840399702</v>
      </c>
    </row>
    <row r="41" spans="1:53">
      <c r="B41" s="7">
        <v>4</v>
      </c>
      <c r="C41" s="9">
        <v>1895.61009600121</v>
      </c>
      <c r="D41" s="9">
        <v>313.234470219988</v>
      </c>
      <c r="E41" s="9">
        <v>212.17358703968401</v>
      </c>
      <c r="F41" s="9">
        <v>110.25732952629301</v>
      </c>
      <c r="G41" s="9">
        <v>680.16527999897403</v>
      </c>
      <c r="H41" s="9">
        <v>573.06352316042296</v>
      </c>
      <c r="I41" s="9">
        <v>49.808264252132098</v>
      </c>
      <c r="J41" s="9">
        <v>68.993287211982405</v>
      </c>
      <c r="K41" s="9">
        <v>661.05163160290101</v>
      </c>
      <c r="L41" s="9">
        <v>525.33372596990205</v>
      </c>
      <c r="M41" s="9">
        <v>226.307328412788</v>
      </c>
      <c r="N41" s="9">
        <v>442.42704083204501</v>
      </c>
      <c r="O41" s="9">
        <v>373.674782952621</v>
      </c>
      <c r="P41" s="9">
        <v>288.625402935181</v>
      </c>
      <c r="Q41" s="9">
        <v>361.49193567432098</v>
      </c>
      <c r="R41" s="9">
        <v>338.527198242179</v>
      </c>
      <c r="S41" s="9">
        <v>273.80972039371699</v>
      </c>
      <c r="T41" s="9">
        <v>106.055989006624</v>
      </c>
      <c r="U41" s="9">
        <v>239.90964427414499</v>
      </c>
      <c r="V41" s="9">
        <v>302.48531743512098</v>
      </c>
      <c r="W41" s="9">
        <v>566.20228253368998</v>
      </c>
      <c r="X41" s="8">
        <f t="shared" si="21"/>
        <v>2531.275482787175</v>
      </c>
      <c r="Y41" s="8">
        <f t="shared" si="22"/>
        <v>2033.0819862264125</v>
      </c>
      <c r="Z41" s="8">
        <f t="shared" si="23"/>
        <v>3176.1627686935226</v>
      </c>
      <c r="AA41" s="8">
        <f t="shared" si="24"/>
        <v>302.48531743512098</v>
      </c>
      <c r="AB41" s="8">
        <f t="shared" si="19"/>
        <v>7438.034920271989</v>
      </c>
      <c r="AC41" s="8">
        <f t="shared" si="25"/>
        <v>566.20228253368998</v>
      </c>
      <c r="AD41" s="8">
        <f t="shared" si="8"/>
        <v>8004.2372028056789</v>
      </c>
      <c r="AE41" s="21">
        <f t="shared" si="20"/>
        <v>2.5816279727546299E-2</v>
      </c>
      <c r="AF41" s="23">
        <v>279.44938003911699</v>
      </c>
      <c r="AG41" s="28">
        <v>494.54698782972099</v>
      </c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30"/>
      <c r="AY41" s="7"/>
      <c r="AZ41" s="8">
        <v>473.560783250827</v>
      </c>
      <c r="BA41" s="7">
        <f t="shared" si="18"/>
        <v>473.560783250827</v>
      </c>
    </row>
    <row r="42" spans="1:53">
      <c r="A42">
        <v>2013</v>
      </c>
      <c r="B42" s="7">
        <v>1</v>
      </c>
      <c r="C42" s="9">
        <v>807.91240772614503</v>
      </c>
      <c r="D42" s="9">
        <v>128.05804259847301</v>
      </c>
      <c r="E42" s="9">
        <v>200.324977859781</v>
      </c>
      <c r="F42" s="9">
        <v>110.674951283228</v>
      </c>
      <c r="G42" s="9">
        <v>704.30013696919798</v>
      </c>
      <c r="H42" s="9">
        <v>587.40912428689001</v>
      </c>
      <c r="I42" s="9">
        <v>52.734080249238097</v>
      </c>
      <c r="J42" s="9">
        <v>64.283427793115393</v>
      </c>
      <c r="K42" s="9">
        <v>709.19461186403601</v>
      </c>
      <c r="L42" s="9">
        <v>591.469947980298</v>
      </c>
      <c r="M42" s="9">
        <v>327.46675549073598</v>
      </c>
      <c r="N42" s="9">
        <v>997.45090089391999</v>
      </c>
      <c r="O42" s="9">
        <v>370.080350884621</v>
      </c>
      <c r="P42" s="9">
        <v>289.69295777465999</v>
      </c>
      <c r="Q42" s="9">
        <v>345.213041163556</v>
      </c>
      <c r="R42" s="9">
        <v>386.23238757416601</v>
      </c>
      <c r="S42" s="9">
        <v>280.39113981735898</v>
      </c>
      <c r="T42" s="18">
        <v>96.751912009541101</v>
      </c>
      <c r="U42" s="18">
        <v>417.21374056489299</v>
      </c>
      <c r="V42" s="9">
        <v>305.757487193099</v>
      </c>
      <c r="W42" s="18">
        <v>517.233113559618</v>
      </c>
      <c r="X42" s="8">
        <f t="shared" si="21"/>
        <v>1246.970379467627</v>
      </c>
      <c r="Y42" s="8">
        <f t="shared" si="22"/>
        <v>2117.9213811624777</v>
      </c>
      <c r="Z42" s="8">
        <f t="shared" si="23"/>
        <v>4101.9631341537506</v>
      </c>
      <c r="AA42" s="8">
        <f t="shared" si="24"/>
        <v>305.757487193099</v>
      </c>
      <c r="AB42" s="8">
        <f t="shared" si="19"/>
        <v>7161.0974075907561</v>
      </c>
      <c r="AC42" s="8">
        <f t="shared" si="25"/>
        <v>517.233113559618</v>
      </c>
      <c r="AD42" s="8">
        <f t="shared" si="8"/>
        <v>7678.3305211503739</v>
      </c>
      <c r="AE42" s="21">
        <f t="shared" si="20"/>
        <v>8.7803243600392822E-3</v>
      </c>
      <c r="AF42" s="24">
        <v>215.06927948823699</v>
      </c>
      <c r="AG42" s="28">
        <v>511.57236974104302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7"/>
      <c r="AZ42" s="29">
        <v>476.54421618530699</v>
      </c>
      <c r="BA42" s="7">
        <f t="shared" si="18"/>
        <v>476.54421618530699</v>
      </c>
    </row>
    <row r="43" spans="1:53">
      <c r="B43" s="7">
        <v>2</v>
      </c>
      <c r="C43" s="9">
        <v>841.01418364002302</v>
      </c>
      <c r="D43" s="9">
        <v>126.938152602172</v>
      </c>
      <c r="E43" s="9">
        <v>200.26957221292199</v>
      </c>
      <c r="F43" s="9">
        <v>124.505968945452</v>
      </c>
      <c r="G43" s="9">
        <v>728.38935380298801</v>
      </c>
      <c r="H43" s="9">
        <v>634.87070010649904</v>
      </c>
      <c r="I43" s="9">
        <v>53.788105931149197</v>
      </c>
      <c r="J43" s="9">
        <v>66.542483088697495</v>
      </c>
      <c r="K43" s="9">
        <v>766.05927829185805</v>
      </c>
      <c r="L43" s="9">
        <v>549.35286567861795</v>
      </c>
      <c r="M43" s="9">
        <v>327.094995401799</v>
      </c>
      <c r="N43" s="9">
        <v>973.76131705600505</v>
      </c>
      <c r="O43" s="9">
        <v>348.266923900596</v>
      </c>
      <c r="P43" s="9">
        <v>273.45303949399602</v>
      </c>
      <c r="Q43" s="9">
        <v>284.59518907659401</v>
      </c>
      <c r="R43" s="9">
        <v>391.65093571284399</v>
      </c>
      <c r="S43" s="9">
        <v>279.06840908746398</v>
      </c>
      <c r="T43" s="18">
        <v>106.458070035044</v>
      </c>
      <c r="U43" s="18">
        <v>372.48153300114598</v>
      </c>
      <c r="V43" s="9">
        <v>296.14922804448298</v>
      </c>
      <c r="W43" s="18">
        <v>555.57346352440197</v>
      </c>
      <c r="X43" s="8">
        <f t="shared" si="21"/>
        <v>1292.727877400569</v>
      </c>
      <c r="Y43" s="8">
        <f t="shared" si="22"/>
        <v>2249.6499212211916</v>
      </c>
      <c r="Z43" s="25">
        <f t="shared" si="23"/>
        <v>3906.1832784441058</v>
      </c>
      <c r="AA43" s="8">
        <f t="shared" si="24"/>
        <v>296.14922804448298</v>
      </c>
      <c r="AB43" s="8">
        <f t="shared" si="19"/>
        <v>7152.4118490213832</v>
      </c>
      <c r="AC43" s="8">
        <f t="shared" si="25"/>
        <v>555.57346352440197</v>
      </c>
      <c r="AD43" s="8">
        <f t="shared" si="8"/>
        <v>7707.9853125457848</v>
      </c>
      <c r="AE43" s="21">
        <f t="shared" si="20"/>
        <v>0.13282874550610568</v>
      </c>
      <c r="AF43" s="24">
        <v>71.696946751545198</v>
      </c>
      <c r="AG43" s="28">
        <v>538.29065673349896</v>
      </c>
    </row>
    <row r="44" spans="1:53">
      <c r="B44" s="7">
        <v>3</v>
      </c>
      <c r="C44" s="9">
        <v>1540.87238408244</v>
      </c>
      <c r="D44" s="9">
        <v>120.373695720716</v>
      </c>
      <c r="E44" s="9">
        <v>174.175106974915</v>
      </c>
      <c r="F44" s="9">
        <v>143.09272816349301</v>
      </c>
      <c r="G44" s="9">
        <v>630.402362345033</v>
      </c>
      <c r="H44" s="9">
        <v>593.67608029177597</v>
      </c>
      <c r="I44" s="9">
        <v>53.755762484503798</v>
      </c>
      <c r="J44" s="9">
        <v>69.284508321363006</v>
      </c>
      <c r="K44" s="9">
        <v>716.52047028645904</v>
      </c>
      <c r="L44" s="9">
        <v>524.54225356916004</v>
      </c>
      <c r="M44" s="9">
        <v>338.480060627608</v>
      </c>
      <c r="N44" s="9">
        <v>879.64528448471003</v>
      </c>
      <c r="O44" s="9">
        <v>436.90836722092001</v>
      </c>
      <c r="P44" s="9">
        <v>304.778025086897</v>
      </c>
      <c r="Q44" s="9">
        <v>282.75235027280701</v>
      </c>
      <c r="R44" s="9">
        <v>369.72413783486002</v>
      </c>
      <c r="S44" s="9">
        <v>281.330061665355</v>
      </c>
      <c r="T44" s="18">
        <v>115.722184675748</v>
      </c>
      <c r="U44" s="18">
        <v>328.823365378353</v>
      </c>
      <c r="V44" s="9">
        <v>396.316705282513</v>
      </c>
      <c r="W44" s="18">
        <v>552.25994254959596</v>
      </c>
      <c r="X44" s="19">
        <f t="shared" si="21"/>
        <v>1978.5139149415641</v>
      </c>
      <c r="Y44" s="19">
        <f t="shared" si="22"/>
        <v>2063.6391837291349</v>
      </c>
      <c r="Z44" s="19">
        <f t="shared" si="23"/>
        <v>3862.7060908164176</v>
      </c>
      <c r="AA44" s="8">
        <f t="shared" si="24"/>
        <v>396.316705282513</v>
      </c>
      <c r="AB44" s="8">
        <f t="shared" si="19"/>
        <v>7508.5424842046041</v>
      </c>
      <c r="AC44" s="8">
        <f t="shared" si="25"/>
        <v>552.25994254959596</v>
      </c>
      <c r="AD44" s="8">
        <f t="shared" si="8"/>
        <v>8060.8024267542005</v>
      </c>
      <c r="AE44" s="21">
        <f t="shared" si="20"/>
        <v>5.7803356600891531E-2</v>
      </c>
      <c r="AF44" s="24">
        <v>143.405343104915</v>
      </c>
      <c r="AG44" s="28">
        <v>456.22445167602802</v>
      </c>
    </row>
    <row r="45" spans="1:53">
      <c r="B45" s="7">
        <v>4</v>
      </c>
      <c r="C45" s="9">
        <v>2014.5945312834201</v>
      </c>
      <c r="D45" s="9">
        <v>236.51799437362101</v>
      </c>
      <c r="E45" s="9">
        <v>152.02986076127399</v>
      </c>
      <c r="F45" s="9">
        <v>113.514616271531</v>
      </c>
      <c r="G45" s="9">
        <v>683.90814688277999</v>
      </c>
      <c r="H45" s="9">
        <v>538.59751557154698</v>
      </c>
      <c r="I45" s="9">
        <v>58.0116945807044</v>
      </c>
      <c r="J45" s="9">
        <v>68.473186853519707</v>
      </c>
      <c r="K45" s="9">
        <v>695.25387604607397</v>
      </c>
      <c r="L45" s="9">
        <v>559.34027243612195</v>
      </c>
      <c r="M45" s="9">
        <v>354.75818847985698</v>
      </c>
      <c r="N45" s="9">
        <v>784.14249756536196</v>
      </c>
      <c r="O45" s="9">
        <v>443.37159189929599</v>
      </c>
      <c r="P45" s="9">
        <v>333.07597764444603</v>
      </c>
      <c r="Q45" s="9">
        <v>285.43941948704401</v>
      </c>
      <c r="R45" s="9">
        <v>366.82442424459902</v>
      </c>
      <c r="S45" s="9">
        <v>299.21038942982102</v>
      </c>
      <c r="T45" s="18">
        <v>116.565904693646</v>
      </c>
      <c r="U45" s="18">
        <v>384.48136105560798</v>
      </c>
      <c r="V45" s="9">
        <v>316.41012030672198</v>
      </c>
      <c r="W45" s="18">
        <v>618.13275282545806</v>
      </c>
      <c r="X45" s="19">
        <f t="shared" si="21"/>
        <v>2516.6570026898462</v>
      </c>
      <c r="Y45" s="19">
        <f t="shared" si="22"/>
        <v>2044.2444199346251</v>
      </c>
      <c r="Z45" s="19">
        <f t="shared" si="23"/>
        <v>3927.2100269358016</v>
      </c>
      <c r="AA45" s="8">
        <f t="shared" si="24"/>
        <v>316.41012030672198</v>
      </c>
      <c r="AB45" s="8">
        <f t="shared" si="19"/>
        <v>8171.7013292535503</v>
      </c>
      <c r="AC45" s="8">
        <f t="shared" si="25"/>
        <v>618.13275282545806</v>
      </c>
      <c r="AD45" s="8">
        <f t="shared" si="8"/>
        <v>8789.834082079009</v>
      </c>
      <c r="AE45" s="21">
        <f t="shared" si="20"/>
        <v>9.8147625984642106E-2</v>
      </c>
      <c r="AF45" s="24">
        <v>286.82188844371302</v>
      </c>
      <c r="AG45" s="28">
        <v>462.90353768499301</v>
      </c>
    </row>
    <row r="46" spans="1:53">
      <c r="A46">
        <v>2014</v>
      </c>
      <c r="B46" s="7">
        <v>1</v>
      </c>
      <c r="C46" s="10">
        <v>689.53772336266798</v>
      </c>
      <c r="D46" s="10">
        <v>140.278559295854</v>
      </c>
      <c r="E46" s="10">
        <v>195.72019208010099</v>
      </c>
      <c r="F46" s="10">
        <v>122.039309748324</v>
      </c>
      <c r="G46" s="10">
        <v>681.31158817707797</v>
      </c>
      <c r="H46" s="10">
        <v>542.09257424445798</v>
      </c>
      <c r="I46" s="10">
        <v>50.402392078311301</v>
      </c>
      <c r="J46" s="10">
        <v>67.817930380091497</v>
      </c>
      <c r="K46" s="10">
        <v>739.18197308829303</v>
      </c>
      <c r="L46" s="10">
        <v>492.11885951321102</v>
      </c>
      <c r="M46" s="10">
        <v>336.59710886078398</v>
      </c>
      <c r="N46" s="10">
        <v>857.32205679656204</v>
      </c>
      <c r="O46" s="10">
        <v>491.08305812651099</v>
      </c>
      <c r="P46" s="10">
        <v>281.93809231295501</v>
      </c>
      <c r="Q46" s="10">
        <v>306.75332708422098</v>
      </c>
      <c r="R46" s="10">
        <v>356.29582626148601</v>
      </c>
      <c r="S46" s="10">
        <v>295.269605920012</v>
      </c>
      <c r="T46" s="10">
        <v>110.691891774327</v>
      </c>
      <c r="U46" s="10">
        <v>349.06898925606998</v>
      </c>
      <c r="V46" s="10">
        <v>301.94634687810401</v>
      </c>
      <c r="W46" s="10">
        <v>584.79866121137502</v>
      </c>
      <c r="X46" s="19">
        <f t="shared" si="21"/>
        <v>1147.575784486947</v>
      </c>
      <c r="Y46" s="19">
        <f t="shared" si="22"/>
        <v>2080.8064579682318</v>
      </c>
      <c r="Z46" s="19">
        <f t="shared" si="23"/>
        <v>3877.1388159061389</v>
      </c>
      <c r="AA46" s="8">
        <f t="shared" si="24"/>
        <v>301.94634687810401</v>
      </c>
      <c r="AB46" s="8">
        <f t="shared" si="19"/>
        <v>6803.5747114832138</v>
      </c>
      <c r="AC46" s="8">
        <f t="shared" si="25"/>
        <v>584.79866121137502</v>
      </c>
      <c r="AD46" s="8">
        <f t="shared" si="8"/>
        <v>7388.3733726945884</v>
      </c>
      <c r="AE46" s="21">
        <f t="shared" si="20"/>
        <v>-3.7763045971657916E-2</v>
      </c>
      <c r="AF46" s="26">
        <v>224.38359484640799</v>
      </c>
      <c r="AG46" s="26">
        <v>498.19684989738801</v>
      </c>
    </row>
    <row r="47" spans="1:53">
      <c r="B47" s="7">
        <v>2</v>
      </c>
      <c r="C47" s="10">
        <v>739.532963475727</v>
      </c>
      <c r="D47" s="10">
        <v>128.988098534675</v>
      </c>
      <c r="E47" s="10">
        <v>186.21796578853099</v>
      </c>
      <c r="F47" s="10">
        <v>119.583385571265</v>
      </c>
      <c r="G47" s="10">
        <v>778.34711297463696</v>
      </c>
      <c r="H47" s="10">
        <v>594.15443825775196</v>
      </c>
      <c r="I47" s="10">
        <v>61.294015466540003</v>
      </c>
      <c r="J47" s="10">
        <v>70.624532479619504</v>
      </c>
      <c r="K47" s="10">
        <v>756.00968791727803</v>
      </c>
      <c r="L47" s="10">
        <v>587.88455921522905</v>
      </c>
      <c r="M47" s="10">
        <v>346.882665155251</v>
      </c>
      <c r="N47" s="10">
        <v>1001.92907133479</v>
      </c>
      <c r="O47" s="10">
        <v>508.61789466980298</v>
      </c>
      <c r="P47" s="10">
        <v>417.068254885025</v>
      </c>
      <c r="Q47" s="10">
        <v>268.84853420917898</v>
      </c>
      <c r="R47" s="10">
        <v>361.45988368217701</v>
      </c>
      <c r="S47" s="10">
        <v>306.27295784262901</v>
      </c>
      <c r="T47" s="10">
        <v>110.082708202501</v>
      </c>
      <c r="U47" s="10">
        <v>390.74467095034203</v>
      </c>
      <c r="V47" s="10">
        <v>395.48851192444101</v>
      </c>
      <c r="W47" s="10">
        <v>565.74878012518695</v>
      </c>
      <c r="X47" s="19">
        <f t="shared" si="21"/>
        <v>1174.3224133701979</v>
      </c>
      <c r="Y47" s="19">
        <f t="shared" si="22"/>
        <v>2260.4297870958267</v>
      </c>
      <c r="Z47" s="19">
        <f t="shared" si="23"/>
        <v>4299.7912001469267</v>
      </c>
      <c r="AA47" s="8">
        <f t="shared" si="24"/>
        <v>395.48851192444101</v>
      </c>
      <c r="AB47" s="8">
        <f t="shared" si="19"/>
        <v>7339.0548886885099</v>
      </c>
      <c r="AC47" s="8">
        <f t="shared" si="25"/>
        <v>565.74878012518695</v>
      </c>
      <c r="AD47" s="8">
        <f t="shared" si="8"/>
        <v>7904.8036688136972</v>
      </c>
      <c r="AE47" s="21">
        <f t="shared" si="20"/>
        <v>2.5534345005505443E-2</v>
      </c>
      <c r="AF47" s="26">
        <v>74.798321584945995</v>
      </c>
      <c r="AG47" s="26">
        <v>555.14965892807095</v>
      </c>
    </row>
    <row r="48" spans="1:53">
      <c r="B48" s="7">
        <v>3</v>
      </c>
      <c r="C48" s="10">
        <v>2008.83294273194</v>
      </c>
      <c r="D48" s="10">
        <v>130.04537009546601</v>
      </c>
      <c r="E48" s="10">
        <v>169.488941859931</v>
      </c>
      <c r="F48" s="10">
        <v>118.17269663438</v>
      </c>
      <c r="G48" s="10">
        <v>706.89697215218098</v>
      </c>
      <c r="H48" s="10">
        <v>603.47689206832001</v>
      </c>
      <c r="I48" s="10">
        <v>54.646075829930702</v>
      </c>
      <c r="J48" s="10">
        <v>66.729822163625101</v>
      </c>
      <c r="K48" s="10">
        <v>726.98808854255901</v>
      </c>
      <c r="L48" s="10">
        <v>592.49325700198995</v>
      </c>
      <c r="M48" s="10">
        <v>352.27123603789198</v>
      </c>
      <c r="N48" s="10">
        <v>821.73150619803596</v>
      </c>
      <c r="O48" s="10">
        <v>571.56736313201498</v>
      </c>
      <c r="P48" s="10">
        <v>416.65346722036401</v>
      </c>
      <c r="Q48" s="10">
        <v>303.40486987913903</v>
      </c>
      <c r="R48" s="10">
        <v>361.078184792863</v>
      </c>
      <c r="S48" s="10">
        <v>305.123078225673</v>
      </c>
      <c r="T48" s="10">
        <v>102.608221617637</v>
      </c>
      <c r="U48" s="10">
        <v>385.66512514245301</v>
      </c>
      <c r="V48" s="10">
        <v>361.62091311210003</v>
      </c>
      <c r="W48" s="10">
        <v>607.04379550662895</v>
      </c>
      <c r="X48" s="19">
        <f t="shared" si="21"/>
        <v>2426.5399513217167</v>
      </c>
      <c r="Y48" s="19">
        <f t="shared" si="22"/>
        <v>2158.7378507566159</v>
      </c>
      <c r="Z48" s="19">
        <f t="shared" si="23"/>
        <v>4212.5963092480615</v>
      </c>
      <c r="AA48" s="8">
        <f t="shared" si="24"/>
        <v>361.62091311210003</v>
      </c>
      <c r="AB48" s="8">
        <f t="shared" si="19"/>
        <v>8436.2531982142937</v>
      </c>
      <c r="AC48" s="8">
        <f t="shared" si="25"/>
        <v>607.04379550662895</v>
      </c>
      <c r="AD48" s="8">
        <f t="shared" si="8"/>
        <v>9043.2969937209218</v>
      </c>
      <c r="AE48" s="21">
        <f t="shared" si="20"/>
        <v>0.12188545444381238</v>
      </c>
      <c r="AF48" s="26">
        <v>149.603140260424</v>
      </c>
      <c r="AG48" s="26">
        <v>533.71073855637803</v>
      </c>
    </row>
    <row r="49" spans="1:33">
      <c r="B49" s="7">
        <v>4</v>
      </c>
      <c r="C49" s="10">
        <v>2061.0963704296601</v>
      </c>
      <c r="D49" s="10">
        <v>245.00591528962099</v>
      </c>
      <c r="E49" s="10">
        <v>202.79906541921599</v>
      </c>
      <c r="F49" s="10">
        <v>104.614796398976</v>
      </c>
      <c r="G49" s="10">
        <v>667.44432669610399</v>
      </c>
      <c r="H49" s="10">
        <v>595.535591870742</v>
      </c>
      <c r="I49" s="10">
        <v>52.602028800550201</v>
      </c>
      <c r="J49" s="10">
        <v>60.4996300415714</v>
      </c>
      <c r="K49" s="10">
        <v>665.82025045186901</v>
      </c>
      <c r="L49" s="10">
        <v>588.55440233090997</v>
      </c>
      <c r="M49" s="10">
        <v>295.644850111891</v>
      </c>
      <c r="N49" s="10">
        <v>964.66306162747901</v>
      </c>
      <c r="O49" s="10">
        <v>641.73168407167202</v>
      </c>
      <c r="P49" s="10">
        <v>359.82523193289802</v>
      </c>
      <c r="Q49" s="10">
        <v>300.99326882746101</v>
      </c>
      <c r="R49" s="10">
        <v>364.69209640367598</v>
      </c>
      <c r="S49" s="10">
        <v>314.27435801168599</v>
      </c>
      <c r="T49" s="10">
        <v>104.617178405535</v>
      </c>
      <c r="U49" s="10">
        <v>353.52121465113498</v>
      </c>
      <c r="V49" s="10">
        <v>334.94422808535501</v>
      </c>
      <c r="W49" s="10">
        <v>576.40876315680896</v>
      </c>
      <c r="X49" s="19">
        <f t="shared" si="21"/>
        <v>2613.516147537473</v>
      </c>
      <c r="Y49" s="19">
        <f t="shared" si="22"/>
        <v>2041.9018278608366</v>
      </c>
      <c r="Z49" s="19">
        <f t="shared" si="23"/>
        <v>4288.5173463743431</v>
      </c>
      <c r="AA49" s="8">
        <f t="shared" si="24"/>
        <v>334.94422808535501</v>
      </c>
      <c r="AB49" s="8">
        <f t="shared" si="19"/>
        <v>8608.9910936872984</v>
      </c>
      <c r="AC49" s="8">
        <f t="shared" si="25"/>
        <v>576.40876315680896</v>
      </c>
      <c r="AD49" s="8">
        <f t="shared" si="8"/>
        <v>9185.3998568441075</v>
      </c>
      <c r="AE49" s="21">
        <f t="shared" si="20"/>
        <v>4.5002644085351928E-2</v>
      </c>
      <c r="AF49" s="26">
        <v>299.21494330822298</v>
      </c>
      <c r="AG49" s="26">
        <v>470.53836416632601</v>
      </c>
    </row>
    <row r="50" spans="1:33">
      <c r="A50">
        <v>2015</v>
      </c>
      <c r="B50" s="7">
        <v>1</v>
      </c>
      <c r="C50" s="11">
        <v>643.77464733586498</v>
      </c>
      <c r="D50" s="11">
        <v>145.356781349649</v>
      </c>
      <c r="E50" s="11">
        <v>200.77427295126199</v>
      </c>
      <c r="F50" s="10">
        <v>125.694600406921</v>
      </c>
      <c r="G50" s="11">
        <v>680.41699076758096</v>
      </c>
      <c r="H50" s="11">
        <v>556.08808221881895</v>
      </c>
      <c r="I50" s="11">
        <v>46.575422225917997</v>
      </c>
      <c r="J50" s="11">
        <v>80.783365509751306</v>
      </c>
      <c r="K50" s="11">
        <v>759.68948592401796</v>
      </c>
      <c r="L50" s="11">
        <v>534.42857641635499</v>
      </c>
      <c r="M50" s="11">
        <v>347.50740884220397</v>
      </c>
      <c r="N50" s="11">
        <v>885.377719235727</v>
      </c>
      <c r="O50" s="11">
        <v>576.38839108150296</v>
      </c>
      <c r="P50" s="11">
        <v>306.49749461659098</v>
      </c>
      <c r="Q50" s="11">
        <v>291.63638457411503</v>
      </c>
      <c r="R50" s="11">
        <v>366.67936990540602</v>
      </c>
      <c r="S50" s="11">
        <v>321.63399873551401</v>
      </c>
      <c r="T50" s="11">
        <v>122.438795106417</v>
      </c>
      <c r="U50" s="11">
        <v>382.96938424747702</v>
      </c>
      <c r="V50" s="11">
        <v>330.208343224494</v>
      </c>
      <c r="W50">
        <v>606.53563606982095</v>
      </c>
      <c r="X50" s="19">
        <f t="shared" si="21"/>
        <v>1115.600302043697</v>
      </c>
      <c r="Y50" s="19">
        <f t="shared" si="22"/>
        <v>2123.553346646087</v>
      </c>
      <c r="Z50" s="19">
        <f t="shared" si="23"/>
        <v>4135.557522761309</v>
      </c>
      <c r="AA50" s="8">
        <f t="shared" si="24"/>
        <v>330.208343224494</v>
      </c>
      <c r="AB50" s="8">
        <f t="shared" si="19"/>
        <v>7044.5028282265994</v>
      </c>
      <c r="AC50" s="8">
        <f t="shared" si="25"/>
        <v>606.53563606982095</v>
      </c>
      <c r="AD50" s="8">
        <f t="shared" si="8"/>
        <v>7651.03846429642</v>
      </c>
      <c r="AE50" s="21">
        <f t="shared" si="20"/>
        <v>3.5551139385100683E-2</v>
      </c>
      <c r="AF50" s="11">
        <v>226.28639607326701</v>
      </c>
      <c r="AG50" s="11">
        <v>511.23739084825002</v>
      </c>
    </row>
    <row r="51" spans="1:33">
      <c r="B51" s="7">
        <v>2</v>
      </c>
      <c r="C51" s="11">
        <v>679.17714870990596</v>
      </c>
      <c r="D51" s="11">
        <v>134.767903313711</v>
      </c>
      <c r="E51" s="11">
        <v>196.40378624859099</v>
      </c>
      <c r="F51" s="10">
        <v>125.906449979409</v>
      </c>
      <c r="G51" s="11">
        <v>712.15333372337898</v>
      </c>
      <c r="H51" s="11">
        <v>584.45919075899496</v>
      </c>
      <c r="I51" s="11">
        <v>49.289364580604797</v>
      </c>
      <c r="J51" s="11">
        <v>85.710893841402793</v>
      </c>
      <c r="K51" s="11">
        <v>778.64557079179895</v>
      </c>
      <c r="L51" s="11">
        <v>652.23732896163597</v>
      </c>
      <c r="M51" s="11">
        <v>350.359045759987</v>
      </c>
      <c r="N51" s="11">
        <v>1014.0810748280001</v>
      </c>
      <c r="O51" s="11">
        <v>596.43159636396103</v>
      </c>
      <c r="P51" s="11">
        <v>379.64738609978798</v>
      </c>
      <c r="Q51" s="11">
        <v>333.55960436790201</v>
      </c>
      <c r="R51" s="11">
        <v>405.912913287283</v>
      </c>
      <c r="S51" s="11">
        <v>328.08152202390198</v>
      </c>
      <c r="T51" s="11">
        <v>127.259940643192</v>
      </c>
      <c r="U51" s="11">
        <v>398.27068357064798</v>
      </c>
      <c r="V51" s="11">
        <v>354.578394422212</v>
      </c>
      <c r="W51">
        <v>584.15120030859998</v>
      </c>
      <c r="X51" s="19">
        <f t="shared" si="21"/>
        <v>1136.255288251617</v>
      </c>
      <c r="Y51" s="19">
        <f t="shared" si="22"/>
        <v>2210.2583536961802</v>
      </c>
      <c r="Z51" s="19">
        <f t="shared" si="23"/>
        <v>4585.8410959062985</v>
      </c>
      <c r="AA51" s="8">
        <f t="shared" si="24"/>
        <v>354.578394422212</v>
      </c>
      <c r="AB51" s="8">
        <f t="shared" si="19"/>
        <v>7577.7763434318831</v>
      </c>
      <c r="AC51" s="8">
        <f t="shared" si="25"/>
        <v>584.15120030859998</v>
      </c>
      <c r="AD51" s="8">
        <f t="shared" si="8"/>
        <v>8161.9275437404831</v>
      </c>
      <c r="AE51" s="21">
        <f t="shared" si="20"/>
        <v>3.2527547261065992E-2</v>
      </c>
      <c r="AF51" s="11">
        <v>70.758881916908905</v>
      </c>
      <c r="AG51" s="11">
        <v>565.29596797592603</v>
      </c>
    </row>
    <row r="52" spans="1:33">
      <c r="B52" s="7">
        <v>3</v>
      </c>
      <c r="C52" s="11">
        <v>2143.4949181859101</v>
      </c>
      <c r="D52" s="11">
        <v>137.26407747489</v>
      </c>
      <c r="E52" s="11">
        <v>180.00425947983899</v>
      </c>
      <c r="F52" s="10">
        <v>110.05373913587</v>
      </c>
      <c r="G52" s="11">
        <v>628.92504427194297</v>
      </c>
      <c r="H52" s="11">
        <v>625.76140845327097</v>
      </c>
      <c r="I52" s="11">
        <v>47.0932168768556</v>
      </c>
      <c r="J52" s="11">
        <v>79.426869527775594</v>
      </c>
      <c r="K52" s="11">
        <v>739.02219380494205</v>
      </c>
      <c r="L52" s="11">
        <v>645.76616560956597</v>
      </c>
      <c r="M52" s="11">
        <v>349.140203240012</v>
      </c>
      <c r="N52" s="11">
        <v>872.91476069426005</v>
      </c>
      <c r="O52" s="11">
        <v>662.69054945640096</v>
      </c>
      <c r="P52" s="11">
        <v>383.57925185698298</v>
      </c>
      <c r="Q52" s="11">
        <v>328.645281364818</v>
      </c>
      <c r="R52" s="11">
        <v>383.91718158573701</v>
      </c>
      <c r="S52" s="11">
        <v>320.04947958067402</v>
      </c>
      <c r="T52" s="11">
        <v>120.84376552259</v>
      </c>
      <c r="U52" s="11">
        <v>321.10054536124898</v>
      </c>
      <c r="V52" s="11">
        <v>330.91365868800102</v>
      </c>
      <c r="W52">
        <v>629.53209664105805</v>
      </c>
      <c r="X52" s="19">
        <f t="shared" si="21"/>
        <v>2570.8169942765094</v>
      </c>
      <c r="Y52" s="19">
        <f t="shared" si="22"/>
        <v>2120.2287329347873</v>
      </c>
      <c r="Z52" s="19">
        <f t="shared" si="23"/>
        <v>4388.6471842722904</v>
      </c>
      <c r="AA52" s="8">
        <f t="shared" si="24"/>
        <v>330.91365868800102</v>
      </c>
      <c r="AB52" s="8">
        <f t="shared" si="19"/>
        <v>8748.7792527955862</v>
      </c>
      <c r="AC52" s="8">
        <f t="shared" si="25"/>
        <v>629.53209664105805</v>
      </c>
      <c r="AD52" s="8">
        <f t="shared" si="8"/>
        <v>9378.3113494366444</v>
      </c>
      <c r="AE52" s="21">
        <f t="shared" si="20"/>
        <v>3.7045599182282229E-2</v>
      </c>
      <c r="AF52" s="11">
        <v>142.512192220938</v>
      </c>
      <c r="AG52" s="11">
        <v>527.23893915229996</v>
      </c>
    </row>
    <row r="53" spans="1:33">
      <c r="B53" s="7">
        <v>4</v>
      </c>
      <c r="C53" s="11">
        <v>2144.4684142400902</v>
      </c>
      <c r="D53" s="11">
        <v>260.89647421855398</v>
      </c>
      <c r="E53" s="11">
        <v>205.67330469840499</v>
      </c>
      <c r="F53" s="10">
        <v>108.269104887165</v>
      </c>
      <c r="G53" s="11">
        <v>731.48157191111102</v>
      </c>
      <c r="H53" s="11">
        <v>620.68743055964501</v>
      </c>
      <c r="I53" s="11">
        <v>53.646406125739901</v>
      </c>
      <c r="J53" s="11">
        <v>76.782104848646</v>
      </c>
      <c r="K53" s="11">
        <v>706.92287552928099</v>
      </c>
      <c r="L53" s="11">
        <v>648.05406362282304</v>
      </c>
      <c r="M53" s="11">
        <v>305.27231381567702</v>
      </c>
      <c r="N53" s="11">
        <v>981.57734441659102</v>
      </c>
      <c r="O53" s="11">
        <v>674.98314127369599</v>
      </c>
      <c r="P53" s="11">
        <v>385.55737259336399</v>
      </c>
      <c r="Q53" s="11">
        <v>316.66789779250502</v>
      </c>
      <c r="R53" s="11">
        <v>426.92035429470798</v>
      </c>
      <c r="S53" s="11">
        <v>347.34209457166003</v>
      </c>
      <c r="T53" s="11">
        <v>123.617349944796</v>
      </c>
      <c r="U53" s="11">
        <v>302.47872285770598</v>
      </c>
      <c r="V53" s="11">
        <v>393.59016590108303</v>
      </c>
      <c r="W53">
        <v>604.44366214503202</v>
      </c>
      <c r="X53" s="19">
        <f t="shared" si="21"/>
        <v>2719.3072980442143</v>
      </c>
      <c r="Y53" s="19">
        <f t="shared" si="22"/>
        <v>2189.520388974423</v>
      </c>
      <c r="Z53" s="19">
        <f t="shared" si="23"/>
        <v>4512.4706551835261</v>
      </c>
      <c r="AA53" s="8">
        <f t="shared" si="24"/>
        <v>393.59016590108303</v>
      </c>
      <c r="AB53" s="8">
        <f t="shared" si="19"/>
        <v>9027.708176301081</v>
      </c>
      <c r="AC53" s="8">
        <f t="shared" si="25"/>
        <v>604.44366214503202</v>
      </c>
      <c r="AD53" s="8">
        <f t="shared" si="8"/>
        <v>9632.1518384461124</v>
      </c>
      <c r="AE53" s="21">
        <f t="shared" si="20"/>
        <v>4.8637183853147858E-2</v>
      </c>
      <c r="AF53" s="11">
        <v>298.01695562470201</v>
      </c>
      <c r="AG53" s="11">
        <v>471.86243443609698</v>
      </c>
    </row>
    <row r="54" spans="1:33">
      <c r="B54" s="7"/>
      <c r="C54" s="12"/>
    </row>
    <row r="55" spans="1:33">
      <c r="A55">
        <v>2013</v>
      </c>
      <c r="B55">
        <v>1</v>
      </c>
      <c r="C55" s="13">
        <f>AVERAGE(C39:C42)</f>
        <v>1273.4687221651786</v>
      </c>
      <c r="D55" s="13">
        <f t="shared" ref="D55:W66" si="26">AVERAGE(D39:D42)</f>
        <v>145.98191108340569</v>
      </c>
      <c r="E55" s="13">
        <f t="shared" si="26"/>
        <v>189.21687767929402</v>
      </c>
      <c r="F55" s="13">
        <f t="shared" si="26"/>
        <v>115.82549088454675</v>
      </c>
      <c r="G55" s="13">
        <f t="shared" si="26"/>
        <v>645.65584653785049</v>
      </c>
      <c r="H55" s="13">
        <f t="shared" si="26"/>
        <v>587.52366535782346</v>
      </c>
      <c r="I55" s="13">
        <f t="shared" si="26"/>
        <v>48.323827774901673</v>
      </c>
      <c r="J55" s="13">
        <f t="shared" si="26"/>
        <v>67.573616411016246</v>
      </c>
      <c r="K55" s="13">
        <f t="shared" si="26"/>
        <v>678.0894409601633</v>
      </c>
      <c r="L55" s="13">
        <f t="shared" si="26"/>
        <v>523.71398555192059</v>
      </c>
      <c r="M55" s="13">
        <f t="shared" si="26"/>
        <v>283.82160325267523</v>
      </c>
      <c r="N55" s="13">
        <f t="shared" si="26"/>
        <v>719.40661227662349</v>
      </c>
      <c r="O55" s="13">
        <f t="shared" si="26"/>
        <v>343.37572290266098</v>
      </c>
      <c r="P55" s="13">
        <f t="shared" si="26"/>
        <v>261.17236459747801</v>
      </c>
      <c r="Q55" s="13">
        <f t="shared" si="26"/>
        <v>361.35746907830247</v>
      </c>
      <c r="R55" s="13">
        <f t="shared" si="26"/>
        <v>359.45793581648076</v>
      </c>
      <c r="S55" s="13">
        <f t="shared" si="26"/>
        <v>270.29422590238221</v>
      </c>
      <c r="T55" s="13">
        <f t="shared" si="26"/>
        <v>100.93316969186802</v>
      </c>
      <c r="U55" s="13">
        <f t="shared" si="26"/>
        <v>295.93536611318075</v>
      </c>
      <c r="V55" s="13">
        <f t="shared" si="26"/>
        <v>270.71324366323626</v>
      </c>
      <c r="W55" s="13">
        <f t="shared" si="26"/>
        <v>526.35610277786054</v>
      </c>
      <c r="AF55" s="13">
        <f t="shared" ref="AF55:AG66" si="27">AVERAGE(AF39:AF42)</f>
        <v>176.00604840073657</v>
      </c>
      <c r="AG55" s="13">
        <f t="shared" si="27"/>
        <v>450.68481120647004</v>
      </c>
    </row>
    <row r="56" spans="1:33">
      <c r="B56">
        <v>2</v>
      </c>
      <c r="C56" s="13">
        <f t="shared" ref="C56:C66" si="28">AVERAGE(C40:C43)</f>
        <v>1357.4831463364371</v>
      </c>
      <c r="D56" s="13">
        <f t="shared" si="26"/>
        <v>158.93691014989506</v>
      </c>
      <c r="E56" s="13">
        <f t="shared" si="26"/>
        <v>197.77256345054775</v>
      </c>
      <c r="F56" s="13">
        <f t="shared" si="26"/>
        <v>119.23613388333075</v>
      </c>
      <c r="G56" s="13">
        <f t="shared" si="26"/>
        <v>686.45620094794242</v>
      </c>
      <c r="H56" s="13">
        <f t="shared" si="26"/>
        <v>594.56902861826347</v>
      </c>
      <c r="I56" s="13">
        <f t="shared" si="26"/>
        <v>50.076622400297353</v>
      </c>
      <c r="J56" s="13">
        <f t="shared" si="26"/>
        <v>67.231276363039996</v>
      </c>
      <c r="K56" s="13">
        <f t="shared" si="26"/>
        <v>708.91213057223297</v>
      </c>
      <c r="L56" s="13">
        <f t="shared" si="26"/>
        <v>532.50276184339248</v>
      </c>
      <c r="M56" s="13">
        <f t="shared" si="26"/>
        <v>292.87565350042826</v>
      </c>
      <c r="N56" s="13">
        <f t="shared" si="26"/>
        <v>714.13231260822067</v>
      </c>
      <c r="O56" s="13">
        <f t="shared" si="26"/>
        <v>352.92666297481753</v>
      </c>
      <c r="P56" s="13">
        <f t="shared" si="26"/>
        <v>273.64770144858301</v>
      </c>
      <c r="Q56" s="13">
        <f t="shared" si="26"/>
        <v>337.20838784256</v>
      </c>
      <c r="R56" s="13">
        <f t="shared" si="26"/>
        <v>367.91030772493798</v>
      </c>
      <c r="S56" s="13">
        <f t="shared" si="26"/>
        <v>274.116995018198</v>
      </c>
      <c r="T56" s="13">
        <f t="shared" si="26"/>
        <v>102.37004415568977</v>
      </c>
      <c r="U56" s="13">
        <f t="shared" si="26"/>
        <v>318.41627528622075</v>
      </c>
      <c r="V56" s="13">
        <f t="shared" si="26"/>
        <v>288.00997844253249</v>
      </c>
      <c r="W56" s="13">
        <f t="shared" si="26"/>
        <v>533.94767840198278</v>
      </c>
      <c r="AF56" s="13">
        <f t="shared" si="27"/>
        <v>176.47116449766352</v>
      </c>
      <c r="AG56" s="13">
        <f t="shared" si="27"/>
        <v>497.95172386708776</v>
      </c>
    </row>
    <row r="57" spans="1:33">
      <c r="B57">
        <v>3</v>
      </c>
      <c r="C57" s="13">
        <f t="shared" si="28"/>
        <v>1271.3522678624545</v>
      </c>
      <c r="D57" s="13">
        <f t="shared" si="26"/>
        <v>172.15109028533723</v>
      </c>
      <c r="E57" s="13">
        <f t="shared" si="26"/>
        <v>196.7358110218255</v>
      </c>
      <c r="F57" s="13">
        <f t="shared" si="26"/>
        <v>122.13274447961649</v>
      </c>
      <c r="G57" s="13">
        <f t="shared" si="26"/>
        <v>685.81428327904825</v>
      </c>
      <c r="H57" s="13">
        <f t="shared" si="26"/>
        <v>597.25485696139697</v>
      </c>
      <c r="I57" s="13">
        <f t="shared" si="26"/>
        <v>52.521553229255801</v>
      </c>
      <c r="J57" s="13">
        <f t="shared" si="26"/>
        <v>67.275926603789571</v>
      </c>
      <c r="K57" s="13">
        <f t="shared" si="26"/>
        <v>713.20649801131344</v>
      </c>
      <c r="L57" s="13">
        <f t="shared" si="26"/>
        <v>547.67469829949448</v>
      </c>
      <c r="M57" s="13">
        <f t="shared" si="26"/>
        <v>304.83728498323273</v>
      </c>
      <c r="N57" s="13">
        <f t="shared" si="26"/>
        <v>823.32113581666999</v>
      </c>
      <c r="O57" s="13">
        <f t="shared" si="26"/>
        <v>382.23260623968952</v>
      </c>
      <c r="P57" s="13">
        <f t="shared" si="26"/>
        <v>289.1373563226835</v>
      </c>
      <c r="Q57" s="13">
        <f t="shared" si="26"/>
        <v>318.51312904681947</v>
      </c>
      <c r="R57" s="13">
        <f t="shared" si="26"/>
        <v>371.53366484101218</v>
      </c>
      <c r="S57" s="13">
        <f t="shared" si="26"/>
        <v>278.64983274097375</v>
      </c>
      <c r="T57" s="13">
        <f t="shared" si="26"/>
        <v>106.24703893173927</v>
      </c>
      <c r="U57" s="13">
        <f t="shared" si="26"/>
        <v>339.60707080463425</v>
      </c>
      <c r="V57" s="13">
        <f t="shared" si="26"/>
        <v>325.17718448880396</v>
      </c>
      <c r="W57" s="13">
        <f t="shared" si="26"/>
        <v>547.81720054182654</v>
      </c>
      <c r="AF57" s="13">
        <f t="shared" si="27"/>
        <v>177.40523734595354</v>
      </c>
      <c r="AG57" s="13">
        <f t="shared" si="27"/>
        <v>500.15861649507269</v>
      </c>
    </row>
    <row r="58" spans="1:33">
      <c r="B58">
        <v>4</v>
      </c>
      <c r="C58" s="13">
        <f t="shared" si="28"/>
        <v>1301.098376683007</v>
      </c>
      <c r="D58" s="13">
        <f t="shared" si="26"/>
        <v>152.97197132374549</v>
      </c>
      <c r="E58" s="13">
        <f t="shared" si="26"/>
        <v>181.699879452223</v>
      </c>
      <c r="F58" s="13">
        <f t="shared" si="26"/>
        <v>122.947066165926</v>
      </c>
      <c r="G58" s="13">
        <f t="shared" si="26"/>
        <v>686.74999999999977</v>
      </c>
      <c r="H58" s="13">
        <f t="shared" si="26"/>
        <v>588.63835506417797</v>
      </c>
      <c r="I58" s="13">
        <f t="shared" si="26"/>
        <v>54.572410811398868</v>
      </c>
      <c r="J58" s="13">
        <f t="shared" si="26"/>
        <v>67.1459015141739</v>
      </c>
      <c r="K58" s="13">
        <f t="shared" si="26"/>
        <v>721.75705912210674</v>
      </c>
      <c r="L58" s="13">
        <f t="shared" si="26"/>
        <v>556.17633491604943</v>
      </c>
      <c r="M58" s="13">
        <f t="shared" si="26"/>
        <v>336.95</v>
      </c>
      <c r="N58" s="13">
        <f t="shared" si="26"/>
        <v>908.74999999999932</v>
      </c>
      <c r="O58" s="13">
        <f t="shared" si="26"/>
        <v>399.65680847635821</v>
      </c>
      <c r="P58" s="13">
        <f t="shared" si="26"/>
        <v>300.24999999999977</v>
      </c>
      <c r="Q58" s="13">
        <f t="shared" si="26"/>
        <v>299.50000000000023</v>
      </c>
      <c r="R58" s="13">
        <f t="shared" si="26"/>
        <v>378.60797134161726</v>
      </c>
      <c r="S58" s="13">
        <f t="shared" si="26"/>
        <v>284.99999999999977</v>
      </c>
      <c r="T58" s="13">
        <f t="shared" si="26"/>
        <v>108.87451785349478</v>
      </c>
      <c r="U58" s="13">
        <f t="shared" si="26"/>
        <v>375.75</v>
      </c>
      <c r="V58" s="13">
        <f t="shared" si="26"/>
        <v>328.65838520670422</v>
      </c>
      <c r="W58" s="13">
        <f t="shared" si="26"/>
        <v>560.79981811476841</v>
      </c>
      <c r="AF58" s="13">
        <f t="shared" si="27"/>
        <v>179.24836444710257</v>
      </c>
      <c r="AG58" s="13">
        <f t="shared" si="27"/>
        <v>492.24775395889071</v>
      </c>
    </row>
    <row r="59" spans="1:33">
      <c r="A59">
        <v>2014</v>
      </c>
      <c r="B59" s="14">
        <v>1</v>
      </c>
      <c r="C59" s="13">
        <f t="shared" si="28"/>
        <v>1271.5047055921377</v>
      </c>
      <c r="D59" s="13">
        <f t="shared" si="26"/>
        <v>156.02710049809076</v>
      </c>
      <c r="E59" s="13">
        <f t="shared" si="26"/>
        <v>180.548683007303</v>
      </c>
      <c r="F59" s="13">
        <f t="shared" si="26"/>
        <v>125.78815578219999</v>
      </c>
      <c r="G59" s="13">
        <f t="shared" si="26"/>
        <v>681.00286280196974</v>
      </c>
      <c r="H59" s="13">
        <f t="shared" si="26"/>
        <v>577.30921755356997</v>
      </c>
      <c r="I59" s="13">
        <f t="shared" si="26"/>
        <v>53.989488768667172</v>
      </c>
      <c r="J59" s="13">
        <f t="shared" si="26"/>
        <v>68.029527160917922</v>
      </c>
      <c r="K59" s="13">
        <f t="shared" si="26"/>
        <v>729.25389942817105</v>
      </c>
      <c r="L59" s="13">
        <f t="shared" si="26"/>
        <v>531.33856279927772</v>
      </c>
      <c r="M59" s="13">
        <f t="shared" si="26"/>
        <v>339.23258834251197</v>
      </c>
      <c r="N59" s="13">
        <f t="shared" si="26"/>
        <v>873.71778897565969</v>
      </c>
      <c r="O59" s="13">
        <f t="shared" si="26"/>
        <v>429.90748528683071</v>
      </c>
      <c r="P59" s="13">
        <f t="shared" si="26"/>
        <v>298.3112836345735</v>
      </c>
      <c r="Q59" s="13">
        <f t="shared" si="26"/>
        <v>289.88507148016652</v>
      </c>
      <c r="R59" s="13">
        <f t="shared" si="26"/>
        <v>371.12383101344722</v>
      </c>
      <c r="S59" s="13">
        <f t="shared" si="26"/>
        <v>288.71961652566301</v>
      </c>
      <c r="T59" s="13">
        <f t="shared" si="26"/>
        <v>112.35951279469126</v>
      </c>
      <c r="U59" s="13">
        <f t="shared" si="26"/>
        <v>358.71381217279423</v>
      </c>
      <c r="V59" s="13">
        <f t="shared" si="26"/>
        <v>327.70560012795551</v>
      </c>
      <c r="W59" s="13">
        <f t="shared" si="26"/>
        <v>577.69120502770784</v>
      </c>
      <c r="AF59" s="13">
        <f t="shared" si="27"/>
        <v>181.5769432866453</v>
      </c>
      <c r="AG59" s="13">
        <f t="shared" si="27"/>
        <v>488.90387399797703</v>
      </c>
    </row>
    <row r="60" spans="1:33">
      <c r="B60" s="14">
        <v>2</v>
      </c>
      <c r="C60" s="13">
        <f t="shared" si="28"/>
        <v>1246.1344005510639</v>
      </c>
      <c r="D60" s="13">
        <f t="shared" si="26"/>
        <v>156.5395869812165</v>
      </c>
      <c r="E60" s="13">
        <f t="shared" si="26"/>
        <v>177.03578140120527</v>
      </c>
      <c r="F60" s="13">
        <f t="shared" si="26"/>
        <v>124.55750993865325</v>
      </c>
      <c r="G60" s="13">
        <f t="shared" si="26"/>
        <v>693.49230259488195</v>
      </c>
      <c r="H60" s="13">
        <f t="shared" si="26"/>
        <v>567.13015209138325</v>
      </c>
      <c r="I60" s="13">
        <f t="shared" si="26"/>
        <v>55.865966152514872</v>
      </c>
      <c r="J60" s="13">
        <f t="shared" si="26"/>
        <v>69.050039508648425</v>
      </c>
      <c r="K60" s="13">
        <f t="shared" si="26"/>
        <v>726.74150183452593</v>
      </c>
      <c r="L60" s="13">
        <f t="shared" si="26"/>
        <v>540.97148618343044</v>
      </c>
      <c r="M60" s="13">
        <f t="shared" si="26"/>
        <v>344.17950578087499</v>
      </c>
      <c r="N60" s="13">
        <f t="shared" si="26"/>
        <v>880.7597275453561</v>
      </c>
      <c r="O60" s="13">
        <f t="shared" si="26"/>
        <v>469.99522797913249</v>
      </c>
      <c r="P60" s="13">
        <f t="shared" si="26"/>
        <v>334.21508748233077</v>
      </c>
      <c r="Q60" s="13">
        <f t="shared" si="26"/>
        <v>285.94840776331273</v>
      </c>
      <c r="R60" s="13">
        <f t="shared" si="26"/>
        <v>363.57606800578048</v>
      </c>
      <c r="S60" s="13">
        <f t="shared" si="26"/>
        <v>295.52075371445426</v>
      </c>
      <c r="T60" s="13">
        <f t="shared" si="26"/>
        <v>113.26567233655551</v>
      </c>
      <c r="U60" s="13">
        <f t="shared" si="26"/>
        <v>363.2795966600932</v>
      </c>
      <c r="V60" s="13">
        <f t="shared" si="26"/>
        <v>352.540421097945</v>
      </c>
      <c r="W60" s="13">
        <f t="shared" si="26"/>
        <v>580.23503417790403</v>
      </c>
      <c r="AF60" s="13">
        <f t="shared" si="27"/>
        <v>182.3522869949955</v>
      </c>
      <c r="AG60" s="13">
        <f t="shared" si="27"/>
        <v>493.11862454662003</v>
      </c>
    </row>
    <row r="61" spans="1:33">
      <c r="B61" s="14">
        <v>3</v>
      </c>
      <c r="C61" s="13">
        <f t="shared" si="28"/>
        <v>1363.1245402134386</v>
      </c>
      <c r="D61" s="13">
        <f t="shared" si="26"/>
        <v>158.95750557490402</v>
      </c>
      <c r="E61" s="13">
        <f t="shared" si="26"/>
        <v>175.86424012245925</v>
      </c>
      <c r="F61" s="13">
        <f t="shared" si="26"/>
        <v>118.32750205637501</v>
      </c>
      <c r="G61" s="13">
        <f t="shared" si="26"/>
        <v>712.61595504666889</v>
      </c>
      <c r="H61" s="13">
        <f t="shared" si="26"/>
        <v>569.58035503551923</v>
      </c>
      <c r="I61" s="13">
        <f t="shared" si="26"/>
        <v>56.088544488871605</v>
      </c>
      <c r="J61" s="13">
        <f t="shared" si="26"/>
        <v>68.411367969213956</v>
      </c>
      <c r="K61" s="13">
        <f t="shared" si="26"/>
        <v>729.35840639855098</v>
      </c>
      <c r="L61" s="13">
        <f t="shared" si="26"/>
        <v>557.95923704163795</v>
      </c>
      <c r="M61" s="13">
        <f t="shared" si="26"/>
        <v>347.627299633446</v>
      </c>
      <c r="N61" s="13">
        <f t="shared" si="26"/>
        <v>866.28128297368744</v>
      </c>
      <c r="O61" s="13">
        <f t="shared" si="26"/>
        <v>503.65997695690623</v>
      </c>
      <c r="P61" s="13">
        <f t="shared" si="26"/>
        <v>362.18394801569752</v>
      </c>
      <c r="Q61" s="13">
        <f t="shared" si="26"/>
        <v>291.11153766489576</v>
      </c>
      <c r="R61" s="13">
        <f t="shared" si="26"/>
        <v>361.41457974528123</v>
      </c>
      <c r="S61" s="13">
        <f t="shared" si="26"/>
        <v>301.46900785453374</v>
      </c>
      <c r="T61" s="13">
        <f>AVERAGE(T45:T48)</f>
        <v>109.98718157202775</v>
      </c>
      <c r="U61" s="13">
        <f t="shared" si="26"/>
        <v>377.49003660111822</v>
      </c>
      <c r="V61" s="13">
        <f t="shared" si="26"/>
        <v>343.86647305534177</v>
      </c>
      <c r="W61" s="13">
        <f t="shared" si="26"/>
        <v>593.9309974171623</v>
      </c>
      <c r="AF61" s="13">
        <f t="shared" si="27"/>
        <v>183.90173628387276</v>
      </c>
      <c r="AG61" s="13">
        <f t="shared" si="27"/>
        <v>512.49019626670747</v>
      </c>
    </row>
    <row r="62" spans="1:33">
      <c r="A62" s="15"/>
      <c r="B62" s="14">
        <v>4</v>
      </c>
      <c r="C62" s="13">
        <f t="shared" si="28"/>
        <v>1374.7499999999986</v>
      </c>
      <c r="D62" s="13">
        <f t="shared" si="26"/>
        <v>161.07948580390399</v>
      </c>
      <c r="E62" s="13">
        <f t="shared" si="26"/>
        <v>188.55654128694476</v>
      </c>
      <c r="F62" s="13">
        <f t="shared" si="26"/>
        <v>116.10254708823625</v>
      </c>
      <c r="G62" s="13">
        <f t="shared" si="26"/>
        <v>708.49999999999989</v>
      </c>
      <c r="H62" s="13">
        <f t="shared" si="26"/>
        <v>583.81487411031799</v>
      </c>
      <c r="I62" s="13">
        <f t="shared" si="26"/>
        <v>54.736128043833048</v>
      </c>
      <c r="J62" s="13">
        <f t="shared" si="26"/>
        <v>66.417978766226867</v>
      </c>
      <c r="K62" s="13">
        <f t="shared" si="26"/>
        <v>721.99999999999977</v>
      </c>
      <c r="L62" s="13">
        <f t="shared" si="26"/>
        <v>565.26276951533498</v>
      </c>
      <c r="M62" s="13">
        <f t="shared" si="26"/>
        <v>332.84896504145451</v>
      </c>
      <c r="N62" s="13">
        <f t="shared" si="26"/>
        <v>911.4114239892167</v>
      </c>
      <c r="O62" s="13">
        <f t="shared" si="26"/>
        <v>553.25000000000023</v>
      </c>
      <c r="P62" s="13">
        <f t="shared" si="26"/>
        <v>368.87126158781052</v>
      </c>
      <c r="Q62" s="13">
        <f t="shared" si="26"/>
        <v>295</v>
      </c>
      <c r="R62" s="13">
        <f t="shared" si="26"/>
        <v>360.8814977850505</v>
      </c>
      <c r="S62" s="13">
        <f t="shared" si="26"/>
        <v>305.23500000000001</v>
      </c>
      <c r="T62" s="13">
        <f>AVERAGE(T46:T49)</f>
        <v>107</v>
      </c>
      <c r="U62" s="13">
        <f t="shared" si="26"/>
        <v>369.75</v>
      </c>
      <c r="V62" s="13">
        <f t="shared" si="26"/>
        <v>348.5</v>
      </c>
      <c r="W62" s="13">
        <f t="shared" si="26"/>
        <v>583.5</v>
      </c>
      <c r="AF62" s="13">
        <f t="shared" si="27"/>
        <v>187.00000000000023</v>
      </c>
      <c r="AG62" s="13">
        <f t="shared" si="27"/>
        <v>514.39890288704078</v>
      </c>
    </row>
    <row r="63" spans="1:33">
      <c r="A63">
        <v>2015</v>
      </c>
      <c r="B63" s="14">
        <v>1</v>
      </c>
      <c r="C63" s="13">
        <f t="shared" si="28"/>
        <v>1363.3092309932979</v>
      </c>
      <c r="D63" s="13">
        <f t="shared" si="26"/>
        <v>162.34904131735274</v>
      </c>
      <c r="E63" s="13">
        <f t="shared" si="26"/>
        <v>189.82006150473501</v>
      </c>
      <c r="F63" s="13">
        <f t="shared" si="26"/>
        <v>117.0163697528855</v>
      </c>
      <c r="G63" s="13">
        <f t="shared" si="26"/>
        <v>708.27635064762569</v>
      </c>
      <c r="H63" s="13">
        <f t="shared" si="26"/>
        <v>587.31375110390832</v>
      </c>
      <c r="I63" s="13">
        <f t="shared" si="26"/>
        <v>53.779385580734733</v>
      </c>
      <c r="J63" s="13">
        <f t="shared" si="26"/>
        <v>69.65933754864183</v>
      </c>
      <c r="K63" s="13">
        <f t="shared" si="26"/>
        <v>727.12687820893098</v>
      </c>
      <c r="L63" s="13">
        <f t="shared" si="26"/>
        <v>575.84019874112096</v>
      </c>
      <c r="M63" s="13">
        <f t="shared" si="26"/>
        <v>335.57654003680943</v>
      </c>
      <c r="N63" s="13">
        <f t="shared" si="26"/>
        <v>918.425339599008</v>
      </c>
      <c r="O63" s="13">
        <f t="shared" si="26"/>
        <v>574.57633323874825</v>
      </c>
      <c r="P63" s="13">
        <f t="shared" si="26"/>
        <v>375.01111216371953</v>
      </c>
      <c r="Q63" s="13">
        <f t="shared" si="26"/>
        <v>291.22076437247352</v>
      </c>
      <c r="R63" s="13">
        <f t="shared" si="26"/>
        <v>363.47738369603053</v>
      </c>
      <c r="S63" s="13">
        <f t="shared" si="26"/>
        <v>311.82609820387552</v>
      </c>
      <c r="T63" s="13">
        <f t="shared" si="26"/>
        <v>109.93672583302249</v>
      </c>
      <c r="U63" s="13">
        <f t="shared" si="26"/>
        <v>378.2250987478518</v>
      </c>
      <c r="V63" s="13">
        <f t="shared" si="26"/>
        <v>355.56549908659753</v>
      </c>
      <c r="W63" s="13">
        <f>AVERAGE(W47:W50)</f>
        <v>588.93424371461151</v>
      </c>
      <c r="AF63" s="13">
        <f t="shared" si="27"/>
        <v>187.475700306715</v>
      </c>
      <c r="AG63" s="13">
        <f t="shared" si="27"/>
        <v>517.65903812475631</v>
      </c>
    </row>
    <row r="64" spans="1:33">
      <c r="B64" s="14">
        <v>2</v>
      </c>
      <c r="C64" s="13">
        <f t="shared" si="28"/>
        <v>1348.2202773018428</v>
      </c>
      <c r="D64" s="13">
        <f t="shared" si="26"/>
        <v>163.79399251211174</v>
      </c>
      <c r="E64" s="13">
        <f t="shared" si="26"/>
        <v>192.36651661975</v>
      </c>
      <c r="F64" s="13">
        <f t="shared" si="26"/>
        <v>118.59713585492149</v>
      </c>
      <c r="G64" s="13">
        <f t="shared" si="26"/>
        <v>691.72790583481128</v>
      </c>
      <c r="H64" s="13">
        <f t="shared" si="26"/>
        <v>584.88993922921895</v>
      </c>
      <c r="I64" s="13">
        <f t="shared" si="26"/>
        <v>50.778222859250924</v>
      </c>
      <c r="J64" s="13">
        <f t="shared" si="26"/>
        <v>73.430927889087656</v>
      </c>
      <c r="K64" s="13">
        <f t="shared" si="26"/>
        <v>732.78584892756123</v>
      </c>
      <c r="L64" s="13">
        <f t="shared" si="26"/>
        <v>591.92839117772269</v>
      </c>
      <c r="M64" s="13">
        <f t="shared" si="26"/>
        <v>336.4456351879935</v>
      </c>
      <c r="N64" s="13">
        <f t="shared" si="26"/>
        <v>921.46334047231051</v>
      </c>
      <c r="O64" s="13">
        <f t="shared" si="26"/>
        <v>596.5297586622878</v>
      </c>
      <c r="P64" s="13">
        <f t="shared" si="26"/>
        <v>365.65589496741029</v>
      </c>
      <c r="Q64" s="13">
        <f t="shared" si="26"/>
        <v>307.39853191215428</v>
      </c>
      <c r="R64" s="13">
        <f t="shared" si="26"/>
        <v>374.59064109730696</v>
      </c>
      <c r="S64" s="13">
        <f t="shared" si="26"/>
        <v>317.27823924919375</v>
      </c>
      <c r="T64" s="13">
        <f t="shared" si="26"/>
        <v>114.23103394319526</v>
      </c>
      <c r="U64" s="13">
        <f t="shared" si="26"/>
        <v>380.10660190292822</v>
      </c>
      <c r="V64" s="13">
        <f t="shared" si="26"/>
        <v>345.33796971104027</v>
      </c>
      <c r="W64" s="13">
        <f>AVERAGE(W48:W51)</f>
        <v>593.53484876046468</v>
      </c>
      <c r="AF64" s="13">
        <f t="shared" si="27"/>
        <v>186.46584038970573</v>
      </c>
      <c r="AG64" s="13">
        <f t="shared" si="27"/>
        <v>520.19561538671996</v>
      </c>
    </row>
    <row r="65" spans="2:33">
      <c r="B65" s="14">
        <v>3</v>
      </c>
      <c r="C65" s="13">
        <f t="shared" si="28"/>
        <v>1381.8857711653352</v>
      </c>
      <c r="D65" s="13">
        <f t="shared" si="26"/>
        <v>165.59866935696775</v>
      </c>
      <c r="E65" s="13">
        <f t="shared" si="26"/>
        <v>194.99534602472698</v>
      </c>
      <c r="F65" s="13">
        <f t="shared" si="26"/>
        <v>116.56739648029399</v>
      </c>
      <c r="G65" s="13">
        <f t="shared" si="26"/>
        <v>672.23492386475175</v>
      </c>
      <c r="H65" s="13">
        <f t="shared" si="26"/>
        <v>590.46106832545672</v>
      </c>
      <c r="I65" s="13">
        <f t="shared" si="26"/>
        <v>48.890008120982145</v>
      </c>
      <c r="J65" s="13">
        <f t="shared" si="26"/>
        <v>76.605189730125275</v>
      </c>
      <c r="K65" s="13">
        <f t="shared" si="26"/>
        <v>735.79437524315699</v>
      </c>
      <c r="L65" s="13">
        <f t="shared" si="26"/>
        <v>605.24661832961669</v>
      </c>
      <c r="M65" s="13">
        <f t="shared" si="26"/>
        <v>335.66287698852352</v>
      </c>
      <c r="N65" s="13">
        <f t="shared" si="26"/>
        <v>934.25915409636661</v>
      </c>
      <c r="O65" s="13">
        <f t="shared" si="26"/>
        <v>619.31055524338421</v>
      </c>
      <c r="P65" s="13">
        <f t="shared" si="26"/>
        <v>357.38734112656505</v>
      </c>
      <c r="Q65" s="13">
        <f t="shared" si="26"/>
        <v>313.70863478357398</v>
      </c>
      <c r="R65" s="13">
        <f t="shared" si="26"/>
        <v>380.30039029552552</v>
      </c>
      <c r="S65" s="13">
        <f t="shared" si="26"/>
        <v>321.00983958794399</v>
      </c>
      <c r="T65" s="13">
        <f t="shared" si="26"/>
        <v>118.7899199194335</v>
      </c>
      <c r="U65" s="13">
        <f t="shared" si="26"/>
        <v>363.96545695762728</v>
      </c>
      <c r="V65" s="13">
        <f t="shared" si="26"/>
        <v>337.66115610501549</v>
      </c>
      <c r="W65" s="13">
        <f t="shared" si="26"/>
        <v>599.15692404407196</v>
      </c>
      <c r="AF65" s="13">
        <f t="shared" si="27"/>
        <v>184.69310337983421</v>
      </c>
      <c r="AG65" s="13">
        <f t="shared" si="27"/>
        <v>518.57766553570059</v>
      </c>
    </row>
    <row r="66" spans="2:33">
      <c r="B66" s="14">
        <v>4</v>
      </c>
      <c r="C66" s="13">
        <f t="shared" si="28"/>
        <v>1402.728782117943</v>
      </c>
      <c r="D66" s="13">
        <f t="shared" si="26"/>
        <v>169.57130908920098</v>
      </c>
      <c r="E66" s="13">
        <f t="shared" si="26"/>
        <v>195.71390584452425</v>
      </c>
      <c r="F66" s="13">
        <f t="shared" si="26"/>
        <v>117.48097360234125</v>
      </c>
      <c r="G66" s="13">
        <f t="shared" si="26"/>
        <v>688.24423516850356</v>
      </c>
      <c r="H66" s="13">
        <f t="shared" si="26"/>
        <v>596.74902799768256</v>
      </c>
      <c r="I66" s="13">
        <f t="shared" si="26"/>
        <v>49.151102452279574</v>
      </c>
      <c r="J66" s="13">
        <f t="shared" si="26"/>
        <v>80.675808431893913</v>
      </c>
      <c r="K66" s="13">
        <f t="shared" si="26"/>
        <v>746.07003151251001</v>
      </c>
      <c r="L66" s="13">
        <f t="shared" si="26"/>
        <v>620.12153365259496</v>
      </c>
      <c r="M66" s="13">
        <f t="shared" si="26"/>
        <v>338.06974291447</v>
      </c>
      <c r="N66" s="13">
        <f t="shared" si="26"/>
        <v>938.48772479364459</v>
      </c>
      <c r="O66" s="13">
        <f t="shared" si="26"/>
        <v>627.62341954389024</v>
      </c>
      <c r="P66" s="13">
        <f t="shared" si="26"/>
        <v>363.82037629168155</v>
      </c>
      <c r="Q66" s="13">
        <f t="shared" si="26"/>
        <v>317.62729202483501</v>
      </c>
      <c r="R66" s="13">
        <f t="shared" si="26"/>
        <v>395.8574547682835</v>
      </c>
      <c r="S66" s="13">
        <f t="shared" si="26"/>
        <v>329.2767737279375</v>
      </c>
      <c r="T66" s="13">
        <f t="shared" si="26"/>
        <v>123.53996280424874</v>
      </c>
      <c r="U66" s="13">
        <f t="shared" si="26"/>
        <v>351.20483400927003</v>
      </c>
      <c r="V66" s="13">
        <f t="shared" si="26"/>
        <v>352.32264055894751</v>
      </c>
      <c r="W66" s="13">
        <f t="shared" si="26"/>
        <v>606.16564879112775</v>
      </c>
      <c r="AF66" s="13">
        <f t="shared" si="27"/>
        <v>184.39360645895397</v>
      </c>
      <c r="AG66" s="13">
        <f t="shared" si="27"/>
        <v>518.90868310314329</v>
      </c>
    </row>
  </sheetData>
  <mergeCells count="1">
    <mergeCell ref="C2:M2"/>
  </mergeCells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A9" sqref="A9"/>
    </sheetView>
  </sheetViews>
  <sheetFormatPr defaultColWidth="9.109375" defaultRowHeight="14.4"/>
  <cols>
    <col min="1" max="1" width="106" customWidth="1"/>
  </cols>
  <sheetData>
    <row r="1" spans="1:3" ht="18">
      <c r="A1" s="158" t="s">
        <v>6</v>
      </c>
    </row>
    <row r="2" spans="1:3" ht="72.599999999999994" customHeight="1">
      <c r="A2" s="192" t="s">
        <v>7</v>
      </c>
    </row>
    <row r="3" spans="1:3" ht="15.6">
      <c r="A3" s="192"/>
    </row>
    <row r="4" spans="1:3" ht="36.75" customHeight="1">
      <c r="A4" s="192" t="s">
        <v>8</v>
      </c>
    </row>
    <row r="5" spans="1:3" ht="15.6">
      <c r="A5" s="192"/>
    </row>
    <row r="6" spans="1:3" s="157" customFormat="1" ht="36" customHeight="1">
      <c r="A6" s="159" t="s">
        <v>9</v>
      </c>
    </row>
    <row r="7" spans="1:3" ht="72.75" customHeight="1">
      <c r="A7" s="159" t="s">
        <v>10</v>
      </c>
      <c r="C7" s="178"/>
    </row>
    <row r="8" spans="1:3" ht="63" customHeight="1">
      <c r="A8" s="159" t="s">
        <v>11</v>
      </c>
      <c r="C8" s="178"/>
    </row>
    <row r="9" spans="1:3" ht="48" customHeight="1">
      <c r="A9" s="160" t="s">
        <v>12</v>
      </c>
    </row>
    <row r="10" spans="1:3" ht="15" customHeight="1">
      <c r="A10" s="161" t="s">
        <v>13</v>
      </c>
    </row>
    <row r="11" spans="1:3" ht="15.6">
      <c r="A11" s="162" t="s">
        <v>14</v>
      </c>
    </row>
    <row r="12" spans="1:3" ht="15.6">
      <c r="A12" s="162"/>
    </row>
    <row r="13" spans="1:3" ht="15.6">
      <c r="A13" s="192"/>
    </row>
    <row r="14" spans="1:3" ht="15.6">
      <c r="A14" s="192"/>
    </row>
    <row r="15" spans="1:3" ht="21">
      <c r="A15" s="163"/>
    </row>
    <row r="16" spans="1:3" ht="15.6">
      <c r="A16" s="192"/>
    </row>
    <row r="69" hidden="1"/>
    <row r="70" hidden="1"/>
    <row r="71" hidden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V35"/>
  <sheetViews>
    <sheetView topLeftCell="A17" zoomScale="85" zoomScaleNormal="85" workbookViewId="0">
      <selection activeCell="B28" sqref="B28"/>
    </sheetView>
  </sheetViews>
  <sheetFormatPr defaultColWidth="9.109375" defaultRowHeight="18"/>
  <cols>
    <col min="1" max="1" width="0.88671875" style="99" customWidth="1"/>
    <col min="2" max="2" width="8.109375" style="99" customWidth="1"/>
    <col min="3" max="3" width="11.88671875" style="99" customWidth="1"/>
    <col min="4" max="4" width="14" style="99" bestFit="1" customWidth="1"/>
    <col min="5" max="5" width="9.77734375" style="99" customWidth="1"/>
    <col min="6" max="6" width="12" style="99" customWidth="1"/>
    <col min="7" max="7" width="11.77734375" style="99" customWidth="1"/>
    <col min="8" max="8" width="9.44140625" style="99" customWidth="1"/>
    <col min="9" max="9" width="10.88671875" style="99" customWidth="1"/>
    <col min="10" max="10" width="10" style="99" customWidth="1"/>
    <col min="11" max="12" width="12" style="99" customWidth="1"/>
    <col min="13" max="13" width="11.88671875" style="99" customWidth="1"/>
    <col min="14" max="14" width="12.77734375" style="99" customWidth="1"/>
    <col min="15" max="15" width="13.21875" style="99" customWidth="1"/>
    <col min="16" max="16" width="13" style="99" customWidth="1"/>
    <col min="17" max="17" width="16.44140625" style="99" customWidth="1"/>
    <col min="18" max="19" width="15" style="99" customWidth="1"/>
    <col min="20" max="20" width="11.44140625" style="99" customWidth="1"/>
    <col min="21" max="16384" width="9.109375" style="99"/>
  </cols>
  <sheetData>
    <row r="1" spans="2:22">
      <c r="B1" s="234" t="s">
        <v>15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179"/>
    </row>
    <row r="2" spans="2:22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179"/>
    </row>
    <row r="3" spans="2:22">
      <c r="B3" s="130"/>
      <c r="M3" s="142"/>
      <c r="N3" s="142"/>
      <c r="O3" s="142"/>
      <c r="P3" s="142"/>
      <c r="Q3" s="142"/>
    </row>
    <row r="4" spans="2:22" ht="153">
      <c r="B4" s="193"/>
      <c r="C4" s="194" t="s">
        <v>16</v>
      </c>
      <c r="D4" s="194" t="s">
        <v>17</v>
      </c>
      <c r="E4" s="194" t="s">
        <v>18</v>
      </c>
      <c r="F4" s="195" t="s">
        <v>19</v>
      </c>
      <c r="G4" s="196" t="s">
        <v>20</v>
      </c>
      <c r="H4" s="196" t="s">
        <v>21</v>
      </c>
      <c r="I4" s="196" t="s">
        <v>22</v>
      </c>
      <c r="J4" s="196" t="s">
        <v>23</v>
      </c>
      <c r="K4" s="196" t="s">
        <v>24</v>
      </c>
      <c r="L4" s="197" t="s">
        <v>25</v>
      </c>
      <c r="M4" s="196" t="s">
        <v>26</v>
      </c>
      <c r="N4" s="196" t="s">
        <v>27</v>
      </c>
      <c r="O4" s="197" t="s">
        <v>28</v>
      </c>
      <c r="P4" s="183" t="s">
        <v>29</v>
      </c>
      <c r="Q4" s="168"/>
    </row>
    <row r="5" spans="2:22" s="100" customFormat="1" ht="15.6">
      <c r="B5" s="198"/>
      <c r="C5" s="198">
        <v>1</v>
      </c>
      <c r="D5" s="198">
        <v>2</v>
      </c>
      <c r="E5" s="198">
        <v>3</v>
      </c>
      <c r="F5" s="198" t="s">
        <v>30</v>
      </c>
      <c r="G5" s="198">
        <v>5</v>
      </c>
      <c r="H5" s="198">
        <v>6</v>
      </c>
      <c r="I5" s="198">
        <v>7</v>
      </c>
      <c r="J5" s="198">
        <v>8</v>
      </c>
      <c r="K5" s="198" t="s">
        <v>31</v>
      </c>
      <c r="L5" s="198" t="s">
        <v>32</v>
      </c>
      <c r="M5" s="198">
        <v>11</v>
      </c>
      <c r="N5" s="198">
        <v>12</v>
      </c>
      <c r="O5" s="198" t="s">
        <v>33</v>
      </c>
      <c r="P5" s="182">
        <v>14</v>
      </c>
      <c r="Q5" s="169"/>
    </row>
    <row r="6" spans="2:22">
      <c r="B6" s="199">
        <v>2013</v>
      </c>
      <c r="C6" s="200">
        <v>94065.184983721498</v>
      </c>
      <c r="D6" s="200">
        <v>10933.0808564745</v>
      </c>
      <c r="E6" s="200">
        <v>939.55875093762302</v>
      </c>
      <c r="F6" s="201">
        <v>105937.82459113361</v>
      </c>
      <c r="G6" s="202">
        <v>29923.163877907999</v>
      </c>
      <c r="H6" s="203">
        <v>428.96557750226202</v>
      </c>
      <c r="I6" s="204">
        <v>93</v>
      </c>
      <c r="J6" s="202">
        <v>389.88134751293302</v>
      </c>
      <c r="K6" s="202">
        <v>30835.010802923192</v>
      </c>
      <c r="L6" s="202">
        <v>136773.16917515401</v>
      </c>
      <c r="M6" s="205">
        <v>31668.0711633274</v>
      </c>
      <c r="N6" s="205">
        <v>-43963.661552848003</v>
      </c>
      <c r="O6" s="201">
        <v>-12295.590389520603</v>
      </c>
      <c r="P6" s="181">
        <v>124477.5787856321</v>
      </c>
      <c r="Q6" s="167"/>
      <c r="S6" s="127"/>
      <c r="T6" s="127"/>
      <c r="V6" s="167"/>
    </row>
    <row r="7" spans="2:22">
      <c r="B7" s="199">
        <v>2014</v>
      </c>
      <c r="C7" s="202">
        <v>113126.16834513361</v>
      </c>
      <c r="D7" s="202">
        <v>13119.664787003199</v>
      </c>
      <c r="E7" s="204">
        <v>1030.93616851875</v>
      </c>
      <c r="F7" s="201">
        <v>127276.76930065556</v>
      </c>
      <c r="G7" s="202">
        <v>41928.882309855202</v>
      </c>
      <c r="H7" s="206">
        <v>654.71609574349895</v>
      </c>
      <c r="I7" s="207">
        <v>105.51276717202967</v>
      </c>
      <c r="J7" s="207">
        <v>417.50122419524899</v>
      </c>
      <c r="K7" s="202">
        <v>43106.612396965982</v>
      </c>
      <c r="L7" s="207">
        <v>170383.38395014999</v>
      </c>
      <c r="M7" s="207">
        <v>44799.510064293601</v>
      </c>
      <c r="N7" s="207">
        <v>-56498.897207597402</v>
      </c>
      <c r="O7" s="201">
        <v>-11699.3871433038</v>
      </c>
      <c r="P7" s="181">
        <v>158683.99455431776</v>
      </c>
      <c r="Q7" s="167"/>
      <c r="S7" s="127"/>
      <c r="T7" s="127"/>
    </row>
    <row r="8" spans="2:22">
      <c r="B8" s="199">
        <v>2015</v>
      </c>
      <c r="C8" s="202">
        <v>133557.19085121935</v>
      </c>
      <c r="D8" s="202">
        <v>14095.6700245596</v>
      </c>
      <c r="E8" s="204">
        <v>1274.9295286792301</v>
      </c>
      <c r="F8" s="201">
        <v>148927.79040445818</v>
      </c>
      <c r="G8" s="202">
        <v>49575.093904009998</v>
      </c>
      <c r="H8" s="206">
        <v>849.18790623270399</v>
      </c>
      <c r="I8" s="207">
        <v>-21.326718106752693</v>
      </c>
      <c r="J8" s="207">
        <v>451.34116651086202</v>
      </c>
      <c r="K8" s="202">
        <v>50854.29625864682</v>
      </c>
      <c r="L8" s="207">
        <v>199782.08571252</v>
      </c>
      <c r="M8" s="207">
        <v>62089.852755835702</v>
      </c>
      <c r="N8" s="207">
        <v>-78346.299371725501</v>
      </c>
      <c r="O8" s="201">
        <v>-16256.446615889799</v>
      </c>
      <c r="P8" s="181">
        <v>183525.64004721522</v>
      </c>
      <c r="Q8" s="167"/>
      <c r="S8" s="127"/>
      <c r="T8" s="127"/>
    </row>
    <row r="9" spans="2:22">
      <c r="B9" s="199">
        <v>2016</v>
      </c>
      <c r="C9" s="202">
        <v>156870.7477246479</v>
      </c>
      <c r="D9" s="202">
        <v>17319.274544652999</v>
      </c>
      <c r="E9" s="204">
        <v>1562.21736898474</v>
      </c>
      <c r="F9" s="201">
        <v>175752.23963828562</v>
      </c>
      <c r="G9" s="202">
        <v>54516.9248862967</v>
      </c>
      <c r="H9" s="206">
        <v>891.71513918042399</v>
      </c>
      <c r="I9" s="207">
        <v>13.854596830242201</v>
      </c>
      <c r="J9" s="207">
        <v>476.74894336474398</v>
      </c>
      <c r="K9" s="202">
        <v>55899.243565672106</v>
      </c>
      <c r="L9" s="207">
        <v>231651.480755761</v>
      </c>
      <c r="M9" s="207">
        <v>68498.667270128703</v>
      </c>
      <c r="N9" s="207">
        <v>-80555.555036150297</v>
      </c>
      <c r="O9" s="201">
        <v>-12056.887766021595</v>
      </c>
      <c r="P9" s="181">
        <v>219594.59543793614</v>
      </c>
      <c r="Q9" s="167"/>
      <c r="S9" s="127"/>
      <c r="T9" s="127"/>
    </row>
    <row r="10" spans="2:22">
      <c r="B10" s="199">
        <v>2017</v>
      </c>
      <c r="C10" s="202">
        <v>198759.8416477413</v>
      </c>
      <c r="D10" s="204">
        <v>18282.991453280301</v>
      </c>
      <c r="E10" s="204">
        <v>1681.5377116018799</v>
      </c>
      <c r="F10" s="201">
        <v>218724.37081262347</v>
      </c>
      <c r="G10" s="204">
        <v>49633.141424848101</v>
      </c>
      <c r="H10" s="204">
        <v>1008.78901214319</v>
      </c>
      <c r="I10" s="204">
        <v>261.69171144823275</v>
      </c>
      <c r="J10" s="204">
        <v>514.16640008763704</v>
      </c>
      <c r="K10" s="202">
        <v>51417.788548527162</v>
      </c>
      <c r="L10" s="204">
        <v>270142.16214409698</v>
      </c>
      <c r="M10" s="204">
        <v>89027.737889154901</v>
      </c>
      <c r="N10" s="204">
        <v>-96371.931199738305</v>
      </c>
      <c r="O10" s="201">
        <v>-7344.1933105834032</v>
      </c>
      <c r="P10" s="181">
        <v>262797.96605056722</v>
      </c>
      <c r="Q10" s="167"/>
      <c r="S10" s="127"/>
      <c r="T10" s="127"/>
    </row>
    <row r="11" spans="2:22">
      <c r="B11" s="199">
        <v>2018</v>
      </c>
      <c r="C11" s="202">
        <v>221207.52142713423</v>
      </c>
      <c r="D11" s="204">
        <v>21924.456774571401</v>
      </c>
      <c r="E11" s="204">
        <v>1699.38393496759</v>
      </c>
      <c r="F11" s="201">
        <v>244831.36213667321</v>
      </c>
      <c r="G11" s="204">
        <v>65417.731324721201</v>
      </c>
      <c r="H11" s="204">
        <v>1166.1242921405999</v>
      </c>
      <c r="I11" s="204">
        <v>-141.55789580300444</v>
      </c>
      <c r="J11" s="204">
        <v>549.97382761340305</v>
      </c>
      <c r="K11" s="202">
        <v>66992.271548672186</v>
      </c>
      <c r="L11" s="204">
        <v>311823.62963242998</v>
      </c>
      <c r="M11" s="204">
        <v>103237.590607747</v>
      </c>
      <c r="N11" s="204">
        <v>-106473.82856721</v>
      </c>
      <c r="O11" s="201">
        <v>-3236.2379594630038</v>
      </c>
      <c r="P11" s="181">
        <v>308587.39572588238</v>
      </c>
      <c r="Q11" s="167"/>
      <c r="S11" s="127"/>
      <c r="T11" s="127"/>
    </row>
    <row r="12" spans="2:22">
      <c r="B12" s="199">
        <v>2019</v>
      </c>
      <c r="C12" s="202">
        <v>269902.97549305047</v>
      </c>
      <c r="D12" s="204">
        <v>25112.139316540201</v>
      </c>
      <c r="E12" s="204">
        <v>1908.986048125</v>
      </c>
      <c r="F12" s="201">
        <v>296924.1008577157</v>
      </c>
      <c r="G12" s="204">
        <v>64314.145186036803</v>
      </c>
      <c r="H12" s="204">
        <v>1459.5469508993201</v>
      </c>
      <c r="I12" s="204">
        <v>122.26936799019244</v>
      </c>
      <c r="J12" s="204">
        <v>589.83040603486404</v>
      </c>
      <c r="K12" s="202">
        <v>66485.791910961168</v>
      </c>
      <c r="L12" s="204">
        <v>363409.89699981501</v>
      </c>
      <c r="M12" s="204">
        <v>133524.40076399199</v>
      </c>
      <c r="N12" s="204">
        <v>-140390.027918009</v>
      </c>
      <c r="O12" s="201">
        <v>-6865.6271540170128</v>
      </c>
      <c r="P12" s="181">
        <v>356544.26561465982</v>
      </c>
      <c r="Q12" s="167"/>
      <c r="T12" s="127"/>
    </row>
    <row r="13" spans="2:22">
      <c r="B13" s="199" t="s">
        <v>34</v>
      </c>
      <c r="C13" s="202">
        <v>301268.20597314381</v>
      </c>
      <c r="D13" s="204">
        <v>30702.325214178301</v>
      </c>
      <c r="E13" s="204">
        <v>2358.79745968413</v>
      </c>
      <c r="F13" s="201">
        <v>334329.32864700624</v>
      </c>
      <c r="G13" s="204">
        <v>69219.661666478205</v>
      </c>
      <c r="H13" s="204">
        <v>1517.9288289352901</v>
      </c>
      <c r="I13" s="204">
        <v>55.708176919309381</v>
      </c>
      <c r="J13" s="204">
        <v>632.67528106912903</v>
      </c>
      <c r="K13" s="202">
        <v>71425.973953401917</v>
      </c>
      <c r="L13" s="204">
        <v>405755.30260040815</v>
      </c>
      <c r="M13" s="204">
        <v>123560.96416082919</v>
      </c>
      <c r="N13" s="204">
        <v>-137375.53356378037</v>
      </c>
      <c r="O13" s="201">
        <v>-13814.56940295118</v>
      </c>
      <c r="P13" s="208">
        <v>391940.73319745698</v>
      </c>
      <c r="Q13" s="167"/>
      <c r="R13" s="153"/>
      <c r="S13" s="128"/>
      <c r="T13" s="128"/>
      <c r="U13" s="128"/>
    </row>
    <row r="14" spans="2:22">
      <c r="B14" s="199" t="s">
        <v>35</v>
      </c>
      <c r="C14" s="202">
        <v>355543.03944022529</v>
      </c>
      <c r="D14" s="204">
        <v>36961.694895740402</v>
      </c>
      <c r="E14" s="204">
        <v>2525.6731330097286</v>
      </c>
      <c r="F14" s="201">
        <v>395030.40746897546</v>
      </c>
      <c r="G14" s="204">
        <v>77350.7556862497</v>
      </c>
      <c r="H14" s="204">
        <v>998.38261303294405</v>
      </c>
      <c r="I14" s="204">
        <v>-248.68404765845875</v>
      </c>
      <c r="J14" s="204">
        <v>557.02489881190002</v>
      </c>
      <c r="K14" s="202">
        <v>78657.479150436076</v>
      </c>
      <c r="L14" s="204">
        <v>473687.88661941153</v>
      </c>
      <c r="M14" s="204">
        <v>138762.96461199998</v>
      </c>
      <c r="N14" s="204">
        <v>-150755.91521599996</v>
      </c>
      <c r="O14" s="201">
        <v>-11992.950603999983</v>
      </c>
      <c r="P14" s="208">
        <v>461694.93601541151</v>
      </c>
      <c r="Q14" s="167"/>
      <c r="R14" s="127"/>
      <c r="S14" s="128"/>
      <c r="T14" s="128"/>
      <c r="U14" s="128"/>
    </row>
    <row r="15" spans="2:22">
      <c r="B15" s="199" t="s">
        <v>36</v>
      </c>
      <c r="C15" s="202">
        <v>472052.17432782723</v>
      </c>
      <c r="D15" s="204">
        <v>40868.930099258709</v>
      </c>
      <c r="E15" s="204">
        <v>3037.3914316873415</v>
      </c>
      <c r="F15" s="201">
        <v>515958.4958587733</v>
      </c>
      <c r="G15" s="204">
        <v>97852.135945525602</v>
      </c>
      <c r="H15" s="204">
        <v>1307.8812230731558</v>
      </c>
      <c r="I15" s="204">
        <v>-647.63955488080239</v>
      </c>
      <c r="J15" s="204">
        <v>588.51014160704995</v>
      </c>
      <c r="K15" s="202">
        <v>99100.887755325006</v>
      </c>
      <c r="L15" s="204">
        <v>615059.3836140983</v>
      </c>
      <c r="M15" s="204">
        <v>212953.78623486275</v>
      </c>
      <c r="N15" s="204">
        <v>-217790.87753757785</v>
      </c>
      <c r="O15" s="201">
        <v>-4837.0913027150964</v>
      </c>
      <c r="P15" s="208">
        <v>610222.29231138318</v>
      </c>
      <c r="Q15" s="167"/>
      <c r="R15" s="127"/>
      <c r="S15" s="128"/>
    </row>
    <row r="16" spans="2:22">
      <c r="B16" s="139"/>
      <c r="D16" s="132"/>
      <c r="E16" s="155"/>
      <c r="F16" s="100"/>
      <c r="G16" s="100"/>
      <c r="H16" s="133"/>
      <c r="I16" s="100"/>
      <c r="J16" s="126"/>
      <c r="K16" s="100"/>
      <c r="L16" s="100"/>
      <c r="M16" s="121"/>
      <c r="N16" s="121"/>
      <c r="O16" s="100"/>
      <c r="P16" s="156"/>
      <c r="Q16" s="156"/>
      <c r="R16" s="127"/>
    </row>
    <row r="17" spans="2:19">
      <c r="B17" s="233" t="s">
        <v>37</v>
      </c>
      <c r="C17" s="233"/>
      <c r="D17" s="233"/>
      <c r="E17" s="155"/>
      <c r="F17" s="100"/>
      <c r="G17" s="100"/>
      <c r="H17" s="100"/>
      <c r="I17" s="100"/>
      <c r="J17" s="100"/>
      <c r="K17" s="100"/>
      <c r="L17" s="100"/>
      <c r="M17" s="149"/>
      <c r="N17" s="149"/>
      <c r="O17" s="209"/>
      <c r="P17" s="209"/>
      <c r="Q17" s="209"/>
      <c r="R17" s="128"/>
      <c r="S17" s="128"/>
    </row>
    <row r="18" spans="2:19">
      <c r="B18" s="14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50"/>
      <c r="Q18" s="150"/>
      <c r="S18" s="128"/>
    </row>
    <row r="19" spans="2:19">
      <c r="B19" s="199">
        <v>2013</v>
      </c>
      <c r="C19" s="205">
        <v>75.5679744909839</v>
      </c>
      <c r="D19" s="205">
        <v>8.7831728116296102</v>
      </c>
      <c r="E19" s="205">
        <v>0.75480159567986904</v>
      </c>
      <c r="F19" s="205">
        <v>85.105948898293406</v>
      </c>
      <c r="G19" s="205">
        <v>24.038998966584799</v>
      </c>
      <c r="H19" s="205">
        <v>0.344612725992203</v>
      </c>
      <c r="I19" s="205">
        <v>7.4980395672889694E-2</v>
      </c>
      <c r="J19" s="205">
        <v>0.31321411559937301</v>
      </c>
      <c r="K19" s="205">
        <v>24.771806203849199</v>
      </c>
      <c r="L19" s="205">
        <v>109.877755102143</v>
      </c>
      <c r="M19" s="205">
        <v>25.440783370203601</v>
      </c>
      <c r="N19" s="205">
        <v>35.318538472346297</v>
      </c>
      <c r="O19" s="205">
        <v>-9.8777551021426309</v>
      </c>
      <c r="P19" s="180">
        <v>100</v>
      </c>
      <c r="Q19" s="121"/>
    </row>
    <row r="20" spans="2:19">
      <c r="B20" s="199">
        <v>2014</v>
      </c>
      <c r="C20" s="205">
        <v>71.257601484696394</v>
      </c>
      <c r="D20" s="205">
        <v>8.2677932564130501</v>
      </c>
      <c r="E20" s="205">
        <v>0.64967872580977903</v>
      </c>
      <c r="F20" s="205">
        <v>80.175073466919201</v>
      </c>
      <c r="G20" s="205">
        <v>26.422880160304899</v>
      </c>
      <c r="H20" s="205">
        <v>0.41259113011908399</v>
      </c>
      <c r="I20" s="205">
        <v>9.9111002614177698E-2</v>
      </c>
      <c r="J20" s="205">
        <v>0.26310228668076702</v>
      </c>
      <c r="K20" s="205">
        <v>27.197684579718999</v>
      </c>
      <c r="L20" s="205">
        <v>107.372758046638</v>
      </c>
      <c r="M20" s="205">
        <v>28.231901745469901</v>
      </c>
      <c r="N20" s="205">
        <v>35.604659792108102</v>
      </c>
      <c r="O20" s="205">
        <v>-7.3727580466381797</v>
      </c>
      <c r="P20" s="180">
        <v>100</v>
      </c>
      <c r="Q20" s="121"/>
    </row>
    <row r="21" spans="2:19">
      <c r="B21" s="199">
        <v>2015</v>
      </c>
      <c r="C21" s="205">
        <v>72.646790017535494</v>
      </c>
      <c r="D21" s="205">
        <v>7.6804909079422501</v>
      </c>
      <c r="E21" s="205">
        <v>0.69468742076302004</v>
      </c>
      <c r="F21" s="205">
        <v>81.021968346240698</v>
      </c>
      <c r="G21" s="205">
        <v>27.012625673466701</v>
      </c>
      <c r="H21" s="205">
        <v>0.46270805017362698</v>
      </c>
      <c r="I21" s="205">
        <v>0.114631133118061</v>
      </c>
      <c r="J21" s="205">
        <v>0.24592812684511101</v>
      </c>
      <c r="K21" s="205">
        <v>27.8358929836035</v>
      </c>
      <c r="L21" s="205">
        <v>108.857861329844</v>
      </c>
      <c r="M21" s="205">
        <v>33.831704965835399</v>
      </c>
      <c r="N21" s="205">
        <v>42.689566295679597</v>
      </c>
      <c r="O21" s="205">
        <v>-8.8578613298441908</v>
      </c>
      <c r="P21" s="180">
        <v>100</v>
      </c>
      <c r="Q21" s="121"/>
    </row>
    <row r="22" spans="2:19">
      <c r="B22" s="199">
        <v>2016</v>
      </c>
      <c r="C22" s="205">
        <v>71.179604890955602</v>
      </c>
      <c r="D22" s="205">
        <v>7.8869312348971503</v>
      </c>
      <c r="E22" s="205">
        <v>0.71140976092145203</v>
      </c>
      <c r="F22" s="205">
        <v>79.777945886774205</v>
      </c>
      <c r="G22" s="205">
        <v>24.8261690527344</v>
      </c>
      <c r="H22" s="205">
        <v>0.40607335865600702</v>
      </c>
      <c r="I22" s="205">
        <v>0.26322880423099998</v>
      </c>
      <c r="J22" s="205">
        <v>0.21710413579582999</v>
      </c>
      <c r="K22" s="205">
        <v>25.7125753514172</v>
      </c>
      <c r="L22" s="205">
        <v>105.49052123819099</v>
      </c>
      <c r="M22" s="205">
        <v>31.1932394771347</v>
      </c>
      <c r="N22" s="205">
        <v>36.683760715326102</v>
      </c>
      <c r="O22" s="205">
        <v>-5.4905212381913699</v>
      </c>
      <c r="P22" s="180">
        <v>100</v>
      </c>
      <c r="Q22" s="121"/>
    </row>
    <row r="23" spans="2:19">
      <c r="B23" s="199">
        <v>2017</v>
      </c>
      <c r="C23" s="205">
        <v>74.603887754552304</v>
      </c>
      <c r="D23" s="205">
        <v>6.9570520405592804</v>
      </c>
      <c r="E23" s="205">
        <v>0.63985947801109699</v>
      </c>
      <c r="F23" s="205">
        <v>82.200799273122698</v>
      </c>
      <c r="G23" s="205">
        <v>18.886425053114198</v>
      </c>
      <c r="H23" s="205">
        <v>0.38386484363669998</v>
      </c>
      <c r="I23" s="205">
        <v>1.1278757082844399</v>
      </c>
      <c r="J23" s="205">
        <v>0.19565082727613101</v>
      </c>
      <c r="K23" s="205">
        <v>20.593816432311499</v>
      </c>
      <c r="L23" s="205">
        <v>102.794615705434</v>
      </c>
      <c r="M23" s="205">
        <v>33.876874423468401</v>
      </c>
      <c r="N23" s="205">
        <v>36.671490128902498</v>
      </c>
      <c r="O23" s="205">
        <v>-2.79461570543417</v>
      </c>
      <c r="P23" s="180">
        <v>100</v>
      </c>
      <c r="Q23" s="121"/>
      <c r="S23" s="154"/>
    </row>
    <row r="24" spans="2:19">
      <c r="B24" s="199">
        <v>2018</v>
      </c>
      <c r="C24" s="205">
        <v>70.743912786313203</v>
      </c>
      <c r="D24" s="205">
        <v>7.1047804823491596</v>
      </c>
      <c r="E24" s="205">
        <v>0.55069778637247502</v>
      </c>
      <c r="F24" s="205">
        <v>78.399391055034798</v>
      </c>
      <c r="G24" s="205">
        <v>21.199094029755202</v>
      </c>
      <c r="H24" s="205">
        <v>0.37789110106495499</v>
      </c>
      <c r="I24" s="205">
        <v>0.89412734226593604</v>
      </c>
      <c r="J24" s="205">
        <v>0.17822303906578599</v>
      </c>
      <c r="K24" s="205">
        <v>22.649335512151801</v>
      </c>
      <c r="L24" s="205">
        <v>101.048726567187</v>
      </c>
      <c r="M24" s="205">
        <v>33.454895888019799</v>
      </c>
      <c r="N24" s="205">
        <v>34.503622455206497</v>
      </c>
      <c r="O24" s="205">
        <v>-1.0487265671866299</v>
      </c>
      <c r="P24" s="180">
        <v>100</v>
      </c>
      <c r="Q24" s="121"/>
    </row>
    <row r="25" spans="2:19">
      <c r="B25" s="199">
        <v>2019</v>
      </c>
      <c r="C25" s="205">
        <v>74.682564130307995</v>
      </c>
      <c r="D25" s="205">
        <v>7.0432037310264297</v>
      </c>
      <c r="E25" s="205">
        <v>0.53541347024048902</v>
      </c>
      <c r="F25" s="205">
        <v>82.261181331574903</v>
      </c>
      <c r="G25" s="205">
        <v>18.038193465807801</v>
      </c>
      <c r="H25" s="205">
        <v>0.40935925054427602</v>
      </c>
      <c r="I25" s="205">
        <v>1.0514391700288399</v>
      </c>
      <c r="J25" s="205">
        <v>0.165429781353648</v>
      </c>
      <c r="K25" s="205">
        <v>19.664421667734501</v>
      </c>
      <c r="L25" s="205">
        <v>101.92560299930901</v>
      </c>
      <c r="M25" s="205">
        <v>37.449599406474903</v>
      </c>
      <c r="N25" s="205">
        <v>39.3752024057844</v>
      </c>
      <c r="O25" s="205">
        <v>-1.9256029993094901</v>
      </c>
      <c r="P25" s="180">
        <v>100</v>
      </c>
      <c r="Q25" s="121"/>
    </row>
    <row r="26" spans="2:19">
      <c r="B26" s="199">
        <v>2020</v>
      </c>
      <c r="C26" s="205">
        <v>76.865755573653786</v>
      </c>
      <c r="D26" s="205">
        <v>7.8334101596709225</v>
      </c>
      <c r="E26" s="205">
        <v>0.60182503626021044</v>
      </c>
      <c r="F26" s="205">
        <v>85.300990769584914</v>
      </c>
      <c r="G26" s="205">
        <v>17.660747098619584</v>
      </c>
      <c r="H26" s="205">
        <v>0.38728529605790379</v>
      </c>
      <c r="I26" s="205">
        <v>1.4213418560719995E-2</v>
      </c>
      <c r="J26" s="205">
        <v>0.16142116077289465</v>
      </c>
      <c r="K26" s="205">
        <v>18.223666974011095</v>
      </c>
      <c r="L26" s="205">
        <v>103.52465774359601</v>
      </c>
      <c r="M26" s="205">
        <v>31.525420476921962</v>
      </c>
      <c r="N26" s="205">
        <v>-35.050078220517982</v>
      </c>
      <c r="O26" s="205">
        <v>-3.5246577435960185</v>
      </c>
      <c r="P26" s="180">
        <v>100</v>
      </c>
      <c r="Q26" s="121"/>
    </row>
    <row r="27" spans="2:19">
      <c r="B27" s="199">
        <v>2021</v>
      </c>
      <c r="C27" s="205">
        <v>77.008217267593579</v>
      </c>
      <c r="D27" s="205">
        <v>8.0056530865884579</v>
      </c>
      <c r="E27" s="205">
        <v>0.54704371566367382</v>
      </c>
      <c r="F27" s="205">
        <v>85.560914069845722</v>
      </c>
      <c r="G27" s="205">
        <v>16.753650441526112</v>
      </c>
      <c r="H27" s="205">
        <v>0.21624292041176246</v>
      </c>
      <c r="I27" s="205">
        <v>-5.3863282496595888E-2</v>
      </c>
      <c r="J27" s="205">
        <v>0.12064782508104148</v>
      </c>
      <c r="K27" s="205">
        <v>17.036677904522321</v>
      </c>
      <c r="L27" s="205">
        <v>102.59759197436804</v>
      </c>
      <c r="M27" s="205">
        <v>30.055119471218983</v>
      </c>
      <c r="N27" s="205">
        <v>-32.652711445587023</v>
      </c>
      <c r="O27" s="205">
        <v>-2.5975919743680391</v>
      </c>
      <c r="P27" s="180">
        <v>100</v>
      </c>
      <c r="Q27" s="121"/>
    </row>
    <row r="28" spans="2:19">
      <c r="B28" s="199" t="s">
        <v>36</v>
      </c>
      <c r="C28" s="205">
        <v>77.357412253787231</v>
      </c>
      <c r="D28" s="205">
        <v>6.6973839884571413</v>
      </c>
      <c r="E28" s="205">
        <v>0.49775163411064421</v>
      </c>
      <c r="F28" s="205">
        <v>84.552547876355007</v>
      </c>
      <c r="G28" s="205">
        <v>16.035490210441832</v>
      </c>
      <c r="H28" s="205">
        <v>0.21432865359919895</v>
      </c>
      <c r="I28" s="205">
        <v>-0.10613174297970844</v>
      </c>
      <c r="J28" s="205">
        <v>9.6441927642123254E-2</v>
      </c>
      <c r="K28" s="205">
        <v>16.240129048703448</v>
      </c>
      <c r="L28" s="205">
        <v>100.79267692505847</v>
      </c>
      <c r="M28" s="205">
        <v>34.897739548032938</v>
      </c>
      <c r="N28" s="205">
        <v>-35.690416473091396</v>
      </c>
      <c r="O28" s="205">
        <v>-0.79267692505845622</v>
      </c>
      <c r="P28" s="180">
        <v>100</v>
      </c>
    </row>
    <row r="29" spans="2:19" ht="21" customHeight="1">
      <c r="B29" s="141" t="s">
        <v>38</v>
      </c>
      <c r="C29" s="100"/>
      <c r="D29" s="100"/>
      <c r="E29" s="100"/>
      <c r="F29" s="100"/>
      <c r="G29" s="100"/>
      <c r="H29" s="100"/>
      <c r="I29" s="100"/>
      <c r="J29" s="150"/>
      <c r="K29" s="100"/>
      <c r="L29" s="100"/>
      <c r="M29" s="100"/>
      <c r="N29" s="100"/>
      <c r="O29" s="100"/>
      <c r="P29" s="100"/>
      <c r="Q29" s="100"/>
    </row>
    <row r="31" spans="2:19"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52"/>
      <c r="O31" s="144"/>
      <c r="P31" s="152"/>
      <c r="Q31" s="152"/>
    </row>
    <row r="32" spans="2:19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52"/>
      <c r="O32" s="144"/>
      <c r="P32" s="152"/>
      <c r="Q32" s="152"/>
    </row>
    <row r="33" spans="2:17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52"/>
      <c r="O33" s="144"/>
      <c r="P33" s="152"/>
      <c r="Q33" s="152"/>
    </row>
    <row r="34" spans="2:17">
      <c r="B34" s="145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52"/>
      <c r="O34" s="144"/>
      <c r="P34" s="152"/>
      <c r="Q34" s="152"/>
    </row>
    <row r="35" spans="2:17">
      <c r="N35" s="152"/>
      <c r="P35" s="152"/>
      <c r="Q35" s="152"/>
    </row>
  </sheetData>
  <mergeCells count="2">
    <mergeCell ref="B17:D17"/>
    <mergeCell ref="B1:P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Z26"/>
  <sheetViews>
    <sheetView topLeftCell="A14" zoomScale="85" zoomScaleNormal="85" workbookViewId="0">
      <selection activeCell="F18" sqref="F18"/>
    </sheetView>
  </sheetViews>
  <sheetFormatPr defaultColWidth="11.88671875" defaultRowHeight="15.6"/>
  <cols>
    <col min="1" max="1" width="2.88671875" style="80" customWidth="1"/>
    <col min="2" max="2" width="11.88671875" style="100"/>
    <col min="3" max="3" width="15.44140625" style="100" customWidth="1"/>
    <col min="4" max="4" width="16.109375" style="100" customWidth="1"/>
    <col min="5" max="5" width="11.88671875" style="100"/>
    <col min="6" max="6" width="14.44140625" style="100" customWidth="1"/>
    <col min="7" max="7" width="12.77734375" style="100" bestFit="1" customWidth="1"/>
    <col min="8" max="10" width="11.88671875" style="100" customWidth="1"/>
    <col min="11" max="11" width="15.44140625" style="100" customWidth="1"/>
    <col min="12" max="12" width="14.109375" style="100" customWidth="1"/>
    <col min="13" max="13" width="15.109375" style="100" customWidth="1"/>
    <col min="14" max="14" width="15.88671875" style="100" customWidth="1"/>
    <col min="15" max="15" width="15.44140625" style="100" customWidth="1"/>
    <col min="16" max="17" width="13.88671875" style="80" customWidth="1"/>
    <col min="18" max="18" width="13.109375" style="80" bestFit="1" customWidth="1"/>
    <col min="19" max="19" width="11.88671875" style="80"/>
    <col min="20" max="20" width="14.109375" style="80" bestFit="1" customWidth="1"/>
    <col min="21" max="21" width="17.77734375" style="80" customWidth="1"/>
    <col min="22" max="22" width="16.21875" style="80" customWidth="1"/>
    <col min="23" max="23" width="12.77734375" style="80" bestFit="1" customWidth="1"/>
    <col min="24" max="25" width="11.88671875" style="80"/>
    <col min="26" max="26" width="21.109375" style="80" bestFit="1" customWidth="1"/>
    <col min="27" max="16384" width="11.88671875" style="80"/>
  </cols>
  <sheetData>
    <row r="1" spans="2:26" ht="18">
      <c r="B1" s="101"/>
      <c r="C1" s="102"/>
      <c r="D1" s="102"/>
      <c r="E1" s="102"/>
      <c r="F1" s="102"/>
      <c r="L1" s="186"/>
      <c r="M1" s="186"/>
      <c r="N1" s="186"/>
      <c r="O1" s="186"/>
      <c r="P1" s="186"/>
      <c r="Q1" s="186"/>
      <c r="R1" s="186"/>
      <c r="S1" s="186"/>
      <c r="T1" s="185"/>
      <c r="U1" s="185"/>
    </row>
    <row r="2" spans="2:26" ht="15.75" customHeight="1">
      <c r="B2" s="236" t="s">
        <v>39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166"/>
    </row>
    <row r="3" spans="2:26" ht="15" customHeight="1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166"/>
    </row>
    <row r="4" spans="2:26" ht="164.25" customHeight="1">
      <c r="B4" s="103"/>
      <c r="C4" s="104" t="s">
        <v>16</v>
      </c>
      <c r="D4" s="104" t="s">
        <v>17</v>
      </c>
      <c r="E4" s="104" t="s">
        <v>18</v>
      </c>
      <c r="F4" s="105" t="s">
        <v>19</v>
      </c>
      <c r="G4" s="106" t="s">
        <v>20</v>
      </c>
      <c r="H4" s="106" t="s">
        <v>21</v>
      </c>
      <c r="I4" s="106" t="s">
        <v>22</v>
      </c>
      <c r="J4" s="106" t="s">
        <v>23</v>
      </c>
      <c r="K4" s="118" t="s">
        <v>24</v>
      </c>
      <c r="L4" s="119" t="s">
        <v>25</v>
      </c>
      <c r="M4" s="106" t="s">
        <v>26</v>
      </c>
      <c r="N4" s="106" t="s">
        <v>27</v>
      </c>
      <c r="O4" s="119" t="s">
        <v>28</v>
      </c>
      <c r="P4" s="119" t="s">
        <v>29</v>
      </c>
      <c r="Q4" s="170"/>
    </row>
    <row r="5" spans="2:26" ht="35.25" customHeight="1">
      <c r="B5" s="107"/>
      <c r="C5" s="107">
        <v>1</v>
      </c>
      <c r="D5" s="107">
        <v>2</v>
      </c>
      <c r="E5" s="107">
        <v>3</v>
      </c>
      <c r="F5" s="107" t="s">
        <v>40</v>
      </c>
      <c r="G5" s="107">
        <v>5</v>
      </c>
      <c r="H5" s="107">
        <v>6</v>
      </c>
      <c r="I5" s="107">
        <v>7</v>
      </c>
      <c r="J5" s="107">
        <v>8</v>
      </c>
      <c r="K5" s="107" t="s">
        <v>31</v>
      </c>
      <c r="L5" s="107" t="s">
        <v>41</v>
      </c>
      <c r="M5" s="107">
        <v>11</v>
      </c>
      <c r="N5" s="107">
        <v>12</v>
      </c>
      <c r="O5" s="107" t="s">
        <v>42</v>
      </c>
      <c r="P5" s="120">
        <v>14</v>
      </c>
      <c r="Q5" s="169"/>
    </row>
    <row r="6" spans="2:26" s="99" customFormat="1" ht="24.9" customHeight="1">
      <c r="B6" s="210">
        <v>2013</v>
      </c>
      <c r="C6" s="200">
        <v>94065.184983721498</v>
      </c>
      <c r="D6" s="200">
        <v>10933.0808564745</v>
      </c>
      <c r="E6" s="200">
        <v>939.55875093762302</v>
      </c>
      <c r="F6" s="201">
        <v>105937.82459113361</v>
      </c>
      <c r="G6" s="202">
        <v>29923.163877907999</v>
      </c>
      <c r="H6" s="202">
        <v>428.96557750226202</v>
      </c>
      <c r="I6" s="205">
        <v>93.333781097500605</v>
      </c>
      <c r="J6" s="202">
        <v>389.88134751293302</v>
      </c>
      <c r="K6" s="202">
        <v>30835.344584020691</v>
      </c>
      <c r="L6" s="211">
        <v>136773.1691751543</v>
      </c>
      <c r="M6" s="205">
        <v>31668.0711633274</v>
      </c>
      <c r="N6" s="205">
        <v>-43963.661552848003</v>
      </c>
      <c r="O6" s="201">
        <v>-12295.590389520603</v>
      </c>
      <c r="P6" s="201">
        <v>124477.57878563211</v>
      </c>
      <c r="Q6" s="167">
        <v>1.5861587598919868E-9</v>
      </c>
      <c r="R6" s="127"/>
      <c r="S6" s="128"/>
      <c r="U6" s="184"/>
      <c r="V6" s="184"/>
      <c r="W6" s="186"/>
    </row>
    <row r="7" spans="2:26" s="99" customFormat="1" ht="24.9" customHeight="1">
      <c r="B7" s="210">
        <v>2014</v>
      </c>
      <c r="C7" s="202">
        <v>89328.903015747332</v>
      </c>
      <c r="D7" s="202">
        <v>11769.337214063</v>
      </c>
      <c r="E7" s="205">
        <v>953.038653542779</v>
      </c>
      <c r="F7" s="201">
        <v>102051.27888335311</v>
      </c>
      <c r="G7" s="202">
        <v>31451.469309593402</v>
      </c>
      <c r="H7" s="207">
        <v>436.02760441286802</v>
      </c>
      <c r="I7" s="207">
        <v>45.148153158399992</v>
      </c>
      <c r="J7" s="207">
        <v>311.09759886903299</v>
      </c>
      <c r="K7" s="202">
        <v>32243.742666033704</v>
      </c>
      <c r="L7" s="211">
        <v>134295.02154938682</v>
      </c>
      <c r="M7" s="207">
        <v>31365.052368627599</v>
      </c>
      <c r="N7" s="207">
        <v>-37627.116488440501</v>
      </c>
      <c r="O7" s="201">
        <v>-6262.0641198129015</v>
      </c>
      <c r="P7" s="201">
        <v>128032.95742957391</v>
      </c>
      <c r="Q7" s="167">
        <v>0</v>
      </c>
      <c r="R7" s="127"/>
      <c r="S7" s="128"/>
      <c r="T7" s="128"/>
      <c r="U7" s="184"/>
      <c r="V7" s="184"/>
      <c r="W7" s="186"/>
    </row>
    <row r="8" spans="2:26" s="99" customFormat="1" ht="24.9" customHeight="1">
      <c r="B8" s="210">
        <v>2015</v>
      </c>
      <c r="C8" s="202">
        <v>91302.785321357689</v>
      </c>
      <c r="D8" s="202">
        <v>10768.632816196299</v>
      </c>
      <c r="E8" s="205">
        <v>978.35112323597605</v>
      </c>
      <c r="F8" s="201">
        <v>103049.76926078997</v>
      </c>
      <c r="G8" s="202">
        <v>30594.576914984598</v>
      </c>
      <c r="H8" s="207">
        <v>440.18761349094098</v>
      </c>
      <c r="I8" s="207">
        <v>51.720339277050002</v>
      </c>
      <c r="J8" s="207">
        <v>329.90445436099799</v>
      </c>
      <c r="K8" s="202">
        <v>31416.389322113588</v>
      </c>
      <c r="L8" s="211">
        <v>134466.158582904</v>
      </c>
      <c r="M8" s="207">
        <v>36893.894600842097</v>
      </c>
      <c r="N8" s="207">
        <v>-40611.824889597701</v>
      </c>
      <c r="O8" s="201">
        <v>-3717.9302887556041</v>
      </c>
      <c r="P8" s="201">
        <v>130748.22829414796</v>
      </c>
      <c r="Q8" s="167">
        <v>0</v>
      </c>
      <c r="R8" s="127"/>
      <c r="S8" s="128"/>
      <c r="T8" s="128"/>
      <c r="U8" s="184"/>
      <c r="V8" s="184"/>
      <c r="W8" s="186"/>
    </row>
    <row r="9" spans="2:26" s="99" customFormat="1" ht="24.9" customHeight="1">
      <c r="B9" s="210">
        <v>2016</v>
      </c>
      <c r="C9" s="202">
        <v>89742.298722538748</v>
      </c>
      <c r="D9" s="202">
        <v>11428.1493284892</v>
      </c>
      <c r="E9" s="205">
        <v>977.46557412702396</v>
      </c>
      <c r="F9" s="201">
        <v>102147.91362515498</v>
      </c>
      <c r="G9" s="202">
        <v>34337.228351455597</v>
      </c>
      <c r="H9" s="207">
        <v>444.63791138932402</v>
      </c>
      <c r="I9" s="207">
        <v>93.408155299349914</v>
      </c>
      <c r="J9" s="207">
        <v>341.93232694383801</v>
      </c>
      <c r="K9" s="202">
        <v>35217.206745088115</v>
      </c>
      <c r="L9" s="211">
        <v>137365.12037024301</v>
      </c>
      <c r="M9" s="207">
        <v>37961.450909949199</v>
      </c>
      <c r="N9" s="207">
        <v>-40167.596318934397</v>
      </c>
      <c r="O9" s="201">
        <v>-2206.1454089851977</v>
      </c>
      <c r="P9" s="201">
        <v>135158.97496125789</v>
      </c>
      <c r="Q9" s="167">
        <v>0</v>
      </c>
      <c r="R9" s="127"/>
      <c r="S9" s="128"/>
      <c r="T9" s="128"/>
      <c r="U9" s="184"/>
      <c r="V9" s="184"/>
      <c r="W9" s="186"/>
    </row>
    <row r="10" spans="2:26" s="99" customFormat="1" ht="24.9" customHeight="1">
      <c r="B10" s="210">
        <v>2017</v>
      </c>
      <c r="C10" s="202">
        <v>95435.408788615241</v>
      </c>
      <c r="D10" s="202">
        <v>10191.325260285599</v>
      </c>
      <c r="E10" s="205">
        <v>1029.4549218285999</v>
      </c>
      <c r="F10" s="201">
        <v>106656.18897072943</v>
      </c>
      <c r="G10" s="202">
        <v>34690.446553891001</v>
      </c>
      <c r="H10" s="207">
        <v>452.714978373365</v>
      </c>
      <c r="I10" s="207">
        <v>241.53677952309999</v>
      </c>
      <c r="J10" s="207">
        <v>361.41152142241498</v>
      </c>
      <c r="K10" s="202">
        <v>35746.109833209877</v>
      </c>
      <c r="L10" s="211">
        <v>142402.29880393899</v>
      </c>
      <c r="M10" s="207">
        <v>46992.508828553298</v>
      </c>
      <c r="N10" s="207">
        <v>-43248.901627306899</v>
      </c>
      <c r="O10" s="201">
        <v>3743.6072012463992</v>
      </c>
      <c r="P10" s="201">
        <v>146145.90600518571</v>
      </c>
      <c r="Q10" s="167">
        <v>0</v>
      </c>
      <c r="R10" s="127"/>
      <c r="S10" s="128"/>
      <c r="T10" s="128"/>
      <c r="U10" s="184"/>
      <c r="V10" s="184"/>
      <c r="W10" s="186"/>
    </row>
    <row r="11" spans="2:26" s="99" customFormat="1" ht="24.9" customHeight="1">
      <c r="B11" s="210">
        <v>2018</v>
      </c>
      <c r="C11" s="202">
        <v>99073.694362727823</v>
      </c>
      <c r="D11" s="202">
        <v>10377.959483160699</v>
      </c>
      <c r="E11" s="205">
        <v>1061.8044004639801</v>
      </c>
      <c r="F11" s="201">
        <v>110513.4582463525</v>
      </c>
      <c r="G11" s="202">
        <v>39253.498952007001</v>
      </c>
      <c r="H11" s="207">
        <v>497.176249212492</v>
      </c>
      <c r="I11" s="207">
        <v>-142.87189095915005</v>
      </c>
      <c r="J11" s="207">
        <v>379.130055017698</v>
      </c>
      <c r="K11" s="202">
        <v>39986.933365278041</v>
      </c>
      <c r="L11" s="211">
        <v>150500.391611631</v>
      </c>
      <c r="M11" s="207">
        <v>50101.713942583403</v>
      </c>
      <c r="N11" s="207">
        <v>-45395.039862489</v>
      </c>
      <c r="O11" s="201">
        <v>4706.6740800944026</v>
      </c>
      <c r="P11" s="201">
        <v>155207.06569172494</v>
      </c>
      <c r="Q11" s="167">
        <v>0</v>
      </c>
      <c r="R11" s="127"/>
      <c r="S11" s="128"/>
      <c r="T11" s="128"/>
      <c r="U11" s="184"/>
      <c r="V11" s="184"/>
      <c r="W11" s="186"/>
    </row>
    <row r="12" spans="2:26" s="99" customFormat="1" ht="24.9" customHeight="1">
      <c r="B12" s="210">
        <v>2019</v>
      </c>
      <c r="C12" s="202">
        <v>113156.52507744102</v>
      </c>
      <c r="D12" s="202">
        <v>10936.6125603937</v>
      </c>
      <c r="E12" s="202">
        <v>1089.4469293223401</v>
      </c>
      <c r="F12" s="201">
        <v>125182.58456715706</v>
      </c>
      <c r="G12" s="202">
        <v>35319.164026722698</v>
      </c>
      <c r="H12" s="207">
        <v>442.45598797697102</v>
      </c>
      <c r="I12" s="207">
        <v>87.819649463550149</v>
      </c>
      <c r="J12" s="207">
        <v>398.66898566736597</v>
      </c>
      <c r="K12" s="202">
        <v>36248.108649830589</v>
      </c>
      <c r="L12" s="211">
        <v>161430.693216988</v>
      </c>
      <c r="M12" s="207">
        <v>56481.199167651699</v>
      </c>
      <c r="N12" s="207">
        <v>-52604.300403296802</v>
      </c>
      <c r="O12" s="201">
        <v>3876.8987643548971</v>
      </c>
      <c r="P12" s="201">
        <v>165307.59198134256</v>
      </c>
      <c r="Q12" s="167">
        <v>0</v>
      </c>
      <c r="R12" s="127"/>
      <c r="S12" s="128"/>
      <c r="T12" s="128"/>
      <c r="U12" s="184"/>
      <c r="V12" s="184"/>
      <c r="W12" s="186"/>
    </row>
    <row r="13" spans="2:26" s="99" customFormat="1" ht="24.9" customHeight="1">
      <c r="B13" s="210">
        <v>2020</v>
      </c>
      <c r="C13" s="202">
        <v>115064.67380007963</v>
      </c>
      <c r="D13" s="202">
        <v>12041.545392608399</v>
      </c>
      <c r="E13" s="202">
        <v>1089.6696497529699</v>
      </c>
      <c r="F13" s="201">
        <v>128195.888842441</v>
      </c>
      <c r="G13" s="202">
        <v>35944.518106735202</v>
      </c>
      <c r="H13" s="207">
        <v>428.957528131267</v>
      </c>
      <c r="I13" s="207">
        <v>-104.8215126099999</v>
      </c>
      <c r="J13" s="207">
        <v>420.19711089340302</v>
      </c>
      <c r="K13" s="202">
        <v>36688.851233149871</v>
      </c>
      <c r="L13" s="211">
        <v>164884.74007559087</v>
      </c>
      <c r="M13" s="212">
        <v>49257.409926018117</v>
      </c>
      <c r="N13" s="212">
        <v>-47984.973438484907</v>
      </c>
      <c r="O13" s="201">
        <v>1272.4364875332103</v>
      </c>
      <c r="P13" s="201">
        <v>166157.17656312409</v>
      </c>
      <c r="Q13" s="167">
        <v>0</v>
      </c>
      <c r="R13" s="127"/>
      <c r="S13" s="128"/>
      <c r="T13" s="128"/>
      <c r="U13" s="184"/>
      <c r="V13" s="184"/>
      <c r="W13" s="186"/>
    </row>
    <row r="14" spans="2:26" s="99" customFormat="1" ht="24.9" customHeight="1">
      <c r="B14" s="210">
        <v>2021</v>
      </c>
      <c r="C14" s="202">
        <v>122196.51000448322</v>
      </c>
      <c r="D14" s="213">
        <v>13565.426213812199</v>
      </c>
      <c r="E14" s="202">
        <v>2191.3059630758185</v>
      </c>
      <c r="F14" s="201">
        <v>137953.24218137123</v>
      </c>
      <c r="G14" s="202">
        <v>38035.767041681102</v>
      </c>
      <c r="H14" s="207">
        <v>336.18479930908501</v>
      </c>
      <c r="I14" s="207">
        <v>-78.403698448900059</v>
      </c>
      <c r="J14" s="205">
        <v>438.61190007970799</v>
      </c>
      <c r="K14" s="202">
        <v>38732.160042620992</v>
      </c>
      <c r="L14" s="211">
        <v>176685.40222399222</v>
      </c>
      <c r="M14" s="214">
        <v>48670.639747216323</v>
      </c>
      <c r="N14" s="214">
        <v>-50763.95205599998</v>
      </c>
      <c r="O14" s="201">
        <v>-2093.3123087836575</v>
      </c>
      <c r="P14" s="215">
        <v>174592.08991520855</v>
      </c>
      <c r="Q14" s="167">
        <v>0</v>
      </c>
      <c r="R14" s="127"/>
      <c r="S14" s="128"/>
      <c r="T14" s="128"/>
      <c r="U14" s="184"/>
      <c r="V14" s="184"/>
      <c r="W14" s="185"/>
      <c r="X14" s="184"/>
      <c r="Z14" s="177"/>
    </row>
    <row r="15" spans="2:26" s="99" customFormat="1" ht="24.9" customHeight="1">
      <c r="B15" s="210" t="s">
        <v>36</v>
      </c>
      <c r="C15" s="202">
        <v>127838.03732521136</v>
      </c>
      <c r="D15" s="213">
        <v>13565.382747251693</v>
      </c>
      <c r="E15" s="202">
        <v>2263.062653456408</v>
      </c>
      <c r="F15" s="201">
        <v>143666.48272591946</v>
      </c>
      <c r="G15" s="202">
        <v>38334.256689992413</v>
      </c>
      <c r="H15" s="207">
        <v>309.09229785022728</v>
      </c>
      <c r="I15" s="207">
        <v>-102.11567665914566</v>
      </c>
      <c r="J15" s="205">
        <v>461.07484324501303</v>
      </c>
      <c r="K15" s="202">
        <v>39002.308154428509</v>
      </c>
      <c r="L15" s="211">
        <v>182668.79088034795</v>
      </c>
      <c r="M15" s="216">
        <v>48768.242178440996</v>
      </c>
      <c r="N15" s="214">
        <v>-51471.469022935416</v>
      </c>
      <c r="O15" s="201">
        <v>-2703.2268444944202</v>
      </c>
      <c r="P15" s="217">
        <v>179965.56403585355</v>
      </c>
      <c r="Q15" s="167">
        <v>0</v>
      </c>
      <c r="R15" s="127"/>
      <c r="S15" s="128"/>
      <c r="T15" s="128"/>
      <c r="U15" s="184"/>
      <c r="V15" s="184"/>
      <c r="W15" s="185"/>
      <c r="X15" s="184"/>
    </row>
    <row r="16" spans="2:26" ht="19.5" customHeight="1">
      <c r="B16" s="115" t="s">
        <v>43</v>
      </c>
      <c r="C16" s="116"/>
      <c r="D16" s="117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25"/>
      <c r="Q16" s="121"/>
      <c r="R16" s="121"/>
      <c r="S16" s="108"/>
      <c r="T16" s="108"/>
      <c r="U16" s="108"/>
    </row>
    <row r="17" spans="2:21" ht="24.9" customHeight="1">
      <c r="B17" s="210">
        <v>2014</v>
      </c>
      <c r="C17" s="218">
        <v>-5.1196708688850396</v>
      </c>
      <c r="D17" s="218">
        <v>7.6488628280217696</v>
      </c>
      <c r="E17" s="218">
        <v>1.43470566281292</v>
      </c>
      <c r="F17" s="218">
        <v>-3.7437918217481898</v>
      </c>
      <c r="G17" s="218">
        <v>5.1074326161538099</v>
      </c>
      <c r="H17" s="218">
        <v>1.6462922157358499</v>
      </c>
      <c r="I17" s="218">
        <v>33.600136084104498</v>
      </c>
      <c r="J17" s="218">
        <v>-20.207108943904</v>
      </c>
      <c r="K17" s="218">
        <v>4.8254495206270898</v>
      </c>
      <c r="L17" s="218">
        <v>-1.8118667869674701</v>
      </c>
      <c r="M17" s="218">
        <v>-0.95685901783216198</v>
      </c>
      <c r="N17" s="218">
        <v>-14.4131422192649</v>
      </c>
      <c r="O17" s="218">
        <v>-49.070651173045398</v>
      </c>
      <c r="P17" s="219">
        <v>2.8562401989389201</v>
      </c>
      <c r="Q17" s="171"/>
      <c r="R17" s="129"/>
      <c r="T17" s="108"/>
      <c r="U17" s="108"/>
    </row>
    <row r="18" spans="2:21" ht="24.9" customHeight="1">
      <c r="B18" s="210">
        <v>2015</v>
      </c>
      <c r="C18" s="218">
        <v>2.1551187660233002</v>
      </c>
      <c r="D18" s="218">
        <v>-8.5026402053542505</v>
      </c>
      <c r="E18" s="218">
        <v>2.6559751379548802</v>
      </c>
      <c r="F18" s="218">
        <v>0.92970638801613203</v>
      </c>
      <c r="G18" s="218">
        <v>-2.7244908216338199</v>
      </c>
      <c r="H18" s="218">
        <v>0.95407011757320404</v>
      </c>
      <c r="I18" s="218">
        <v>45.7318085142808</v>
      </c>
      <c r="J18" s="218">
        <v>6.0453232555748402</v>
      </c>
      <c r="K18" s="218">
        <v>-2.4035323022071999</v>
      </c>
      <c r="L18" s="218">
        <v>0.12743363941736299</v>
      </c>
      <c r="M18" s="218">
        <v>17.627396783002499</v>
      </c>
      <c r="N18" s="218">
        <v>7.9323335926475798</v>
      </c>
      <c r="O18" s="218">
        <v>-40.627719269239002</v>
      </c>
      <c r="P18" s="219">
        <v>2.12075931001407</v>
      </c>
      <c r="Q18" s="171"/>
      <c r="R18" s="129"/>
    </row>
    <row r="19" spans="2:21" ht="18">
      <c r="B19" s="210">
        <v>2016</v>
      </c>
      <c r="C19" s="218">
        <v>-2.1744424814430001</v>
      </c>
      <c r="D19" s="218">
        <v>6.1244219535547897</v>
      </c>
      <c r="E19" s="218">
        <v>-9.0514447003733997E-2</v>
      </c>
      <c r="F19" s="218">
        <v>-1.2863114973835501</v>
      </c>
      <c r="G19" s="218">
        <v>12.2330550504785</v>
      </c>
      <c r="H19" s="218">
        <v>1.01100025579769</v>
      </c>
      <c r="I19" s="218">
        <v>255.174892063991</v>
      </c>
      <c r="J19" s="218">
        <v>3.6458654691818002</v>
      </c>
      <c r="K19" s="218">
        <v>13.386098737020401</v>
      </c>
      <c r="L19" s="218">
        <v>2.1559043687205599</v>
      </c>
      <c r="M19" s="218">
        <v>2.8935852954994199</v>
      </c>
      <c r="N19" s="218">
        <v>-1.0938404562487201</v>
      </c>
      <c r="O19" s="218">
        <v>-40.662001768632898</v>
      </c>
      <c r="P19" s="219">
        <v>3.3734657246650301</v>
      </c>
      <c r="Q19" s="171"/>
      <c r="S19" s="108"/>
    </row>
    <row r="20" spans="2:21" ht="18">
      <c r="B20" s="210">
        <v>2017</v>
      </c>
      <c r="C20" s="218">
        <v>4.0969012859774701</v>
      </c>
      <c r="D20" s="218">
        <v>-10.8226103164431</v>
      </c>
      <c r="E20" s="218">
        <v>5.3187906641123703</v>
      </c>
      <c r="F20" s="218">
        <v>2.4304162347576299</v>
      </c>
      <c r="G20" s="218">
        <v>1.02867418074656</v>
      </c>
      <c r="H20" s="218">
        <v>1.8165493263503001</v>
      </c>
      <c r="I20" s="218">
        <v>338.88025049721301</v>
      </c>
      <c r="J20" s="218">
        <v>5.6967981508738701</v>
      </c>
      <c r="K20" s="218">
        <v>7.1792877997260902</v>
      </c>
      <c r="L20" s="218">
        <v>3.6669996139627901</v>
      </c>
      <c r="M20" s="218">
        <v>23.7900757271562</v>
      </c>
      <c r="N20" s="218">
        <v>7.67112197580024</v>
      </c>
      <c r="O20" s="218">
        <v>-269.68995724394802</v>
      </c>
      <c r="P20" s="219">
        <v>8.1288949158405792</v>
      </c>
      <c r="Q20" s="171"/>
      <c r="R20" s="70"/>
      <c r="S20" s="108"/>
    </row>
    <row r="21" spans="2:21" ht="18">
      <c r="B21" s="210">
        <v>2018</v>
      </c>
      <c r="C21" s="218">
        <v>3.8447419077515699</v>
      </c>
      <c r="D21" s="218">
        <v>1.8313047430874601</v>
      </c>
      <c r="E21" s="218">
        <v>3.1423890400094301</v>
      </c>
      <c r="F21" s="218">
        <v>3.6406136014980501</v>
      </c>
      <c r="G21" s="218">
        <v>13.1536283080915</v>
      </c>
      <c r="H21" s="218">
        <v>9.8210293370188495</v>
      </c>
      <c r="I21" s="218">
        <v>-11.146842828132099</v>
      </c>
      <c r="J21" s="218">
        <v>4.9025923483425196</v>
      </c>
      <c r="K21" s="218">
        <v>11.2410012936882</v>
      </c>
      <c r="L21" s="218">
        <v>5.68677112357617</v>
      </c>
      <c r="M21" s="218">
        <v>6.6163845930714098</v>
      </c>
      <c r="N21" s="218">
        <v>4.9622953518594199</v>
      </c>
      <c r="O21" s="218">
        <v>25.725639124943001</v>
      </c>
      <c r="P21" s="219">
        <v>6.2000776718422497</v>
      </c>
      <c r="Q21" s="171"/>
      <c r="S21" s="108"/>
    </row>
    <row r="22" spans="2:21" ht="18">
      <c r="B22" s="210">
        <v>2019</v>
      </c>
      <c r="C22" s="218">
        <v>13.9220163607802</v>
      </c>
      <c r="D22" s="218">
        <v>5.3830724444389899</v>
      </c>
      <c r="E22" s="218">
        <v>2.6033541437840002</v>
      </c>
      <c r="F22" s="218">
        <v>12.9889467791883</v>
      </c>
      <c r="G22" s="218">
        <v>-10.022889755877699</v>
      </c>
      <c r="H22" s="218">
        <v>-11.006209834479399</v>
      </c>
      <c r="I22" s="218">
        <v>35.391395186411899</v>
      </c>
      <c r="J22" s="218">
        <v>5.1536221914021398</v>
      </c>
      <c r="K22" s="218">
        <v>-7.2192254585834803</v>
      </c>
      <c r="L22" s="218">
        <v>7.2626399760891696</v>
      </c>
      <c r="M22" s="218">
        <v>12.7330678395139</v>
      </c>
      <c r="N22" s="218">
        <v>15.881163586696101</v>
      </c>
      <c r="O22" s="218">
        <v>-17.6297593931303</v>
      </c>
      <c r="P22" s="219">
        <v>6.5077747875727701</v>
      </c>
      <c r="Q22" s="171"/>
    </row>
    <row r="23" spans="2:21" ht="18.899999999999999" customHeight="1">
      <c r="B23" s="210">
        <v>2020</v>
      </c>
      <c r="C23" s="220">
        <v>1.6862913750070874</v>
      </c>
      <c r="D23" s="220">
        <v>10.10306277298465</v>
      </c>
      <c r="E23" s="221">
        <v>2.0443440119510825E-2</v>
      </c>
      <c r="F23" s="221">
        <v>2.4071273857326325</v>
      </c>
      <c r="G23" s="220">
        <v>1.7705800724483689</v>
      </c>
      <c r="H23" s="220">
        <v>-3.0508028397180587</v>
      </c>
      <c r="I23" s="220">
        <v>-219.35997609909208</v>
      </c>
      <c r="J23" s="220">
        <v>5.3999999999998272</v>
      </c>
      <c r="K23" s="220">
        <v>1.2159050492179135</v>
      </c>
      <c r="L23" s="220">
        <v>2.139646922013827</v>
      </c>
      <c r="M23" s="220">
        <v>-12.789723568353061</v>
      </c>
      <c r="N23" s="220">
        <v>-8.7812724993913136</v>
      </c>
      <c r="O23" s="220">
        <v>-67.179011759804368</v>
      </c>
      <c r="P23" s="219">
        <v>0.51394165966522909</v>
      </c>
      <c r="Q23" s="171"/>
    </row>
    <row r="24" spans="2:21" ht="18.899999999999999" customHeight="1">
      <c r="B24" s="210">
        <v>2021</v>
      </c>
      <c r="C24" s="220">
        <v>6.1981110004230011</v>
      </c>
      <c r="D24" s="220">
        <v>12.655193096221872</v>
      </c>
      <c r="E24" s="220">
        <v>101.09819187609671</v>
      </c>
      <c r="F24" s="220">
        <v>7.6112841269991849</v>
      </c>
      <c r="G24" s="220">
        <v>5.817991296297409</v>
      </c>
      <c r="H24" s="220">
        <v>-21.627485878693385</v>
      </c>
      <c r="I24" s="220">
        <v>-25.202664513524297</v>
      </c>
      <c r="J24" s="220">
        <v>4.3824168964780252</v>
      </c>
      <c r="K24" s="220">
        <v>5.5692907812412207</v>
      </c>
      <c r="L24" s="220">
        <v>7.1569158813552747</v>
      </c>
      <c r="M24" s="220">
        <v>-1.1912323032881589</v>
      </c>
      <c r="N24" s="220">
        <v>5.7913517886544863</v>
      </c>
      <c r="O24" s="220">
        <v>-264.51212530393764</v>
      </c>
      <c r="P24" s="220">
        <v>5.0764664678085714</v>
      </c>
      <c r="Q24" s="171"/>
    </row>
    <row r="25" spans="2:21" ht="18">
      <c r="B25" s="210" t="s">
        <v>36</v>
      </c>
      <c r="C25" s="220">
        <v>4.6167663221487798</v>
      </c>
      <c r="D25" s="220">
        <v>-3.2042163526924128E-4</v>
      </c>
      <c r="E25" s="220">
        <v>3.2746084567701672</v>
      </c>
      <c r="F25" s="220">
        <v>4.1414326000666746</v>
      </c>
      <c r="G25" s="220">
        <v>0.78476042821540304</v>
      </c>
      <c r="H25" s="220">
        <v>-8.058812151690752</v>
      </c>
      <c r="I25" s="220">
        <v>30.243443459111809</v>
      </c>
      <c r="J25" s="220">
        <v>5.1213711167487519</v>
      </c>
      <c r="K25" s="220">
        <v>0.69747752645410444</v>
      </c>
      <c r="L25" s="220">
        <v>3.3864646320754366</v>
      </c>
      <c r="M25" s="220">
        <v>0.20053656933953778</v>
      </c>
      <c r="N25" s="220">
        <v>1.3937389393066546</v>
      </c>
      <c r="O25" s="220">
        <v>29.136337332538798</v>
      </c>
      <c r="P25" s="220">
        <v>3.0777305680083522</v>
      </c>
    </row>
    <row r="26" spans="2:21">
      <c r="B26" s="100" t="s">
        <v>44</v>
      </c>
      <c r="K26" s="126"/>
    </row>
  </sheetData>
  <mergeCells count="1">
    <mergeCell ref="B2:P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36"/>
  <sheetViews>
    <sheetView zoomScale="85" zoomScaleNormal="85" workbookViewId="0">
      <pane xSplit="2" ySplit="5" topLeftCell="C8" activePane="bottomRight" state="frozen"/>
      <selection pane="topRight" activeCell="M14" sqref="M14:M15"/>
      <selection pane="bottomLeft" activeCell="M14" sqref="M14:M15"/>
      <selection pane="bottomRight" activeCell="M14" sqref="M14:M15"/>
    </sheetView>
  </sheetViews>
  <sheetFormatPr defaultColWidth="9.109375" defaultRowHeight="18"/>
  <cols>
    <col min="1" max="1" width="0.88671875" style="99" customWidth="1"/>
    <col min="2" max="2" width="8.109375" style="99" customWidth="1"/>
    <col min="3" max="3" width="13.109375" style="99" customWidth="1"/>
    <col min="4" max="4" width="13.44140625" style="99" customWidth="1"/>
    <col min="5" max="5" width="11.44140625" style="99" customWidth="1"/>
    <col min="6" max="6" width="13.44140625" style="99" customWidth="1"/>
    <col min="7" max="7" width="20.44140625" style="99" customWidth="1"/>
    <col min="8" max="8" width="14.44140625" style="99" customWidth="1"/>
    <col min="9" max="9" width="13.44140625" style="99" customWidth="1"/>
    <col min="10" max="10" width="10" style="99" customWidth="1"/>
    <col min="11" max="11" width="13" style="99" customWidth="1"/>
    <col min="12" max="12" width="13.44140625" style="99" customWidth="1"/>
    <col min="13" max="14" width="14.44140625" style="99" customWidth="1"/>
    <col min="15" max="15" width="14" style="99" customWidth="1"/>
    <col min="16" max="16" width="16.44140625" style="99" customWidth="1"/>
    <col min="17" max="17" width="15" style="99" customWidth="1"/>
    <col min="18" max="18" width="17.109375" style="99"/>
    <col min="19" max="19" width="11.44140625" style="99" customWidth="1"/>
    <col min="20" max="20" width="15" style="99"/>
    <col min="21" max="16384" width="9.109375" style="99"/>
  </cols>
  <sheetData>
    <row r="1" spans="2:20">
      <c r="B1" s="234" t="s">
        <v>15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2:20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2:20">
      <c r="B3" s="130"/>
      <c r="M3" s="142"/>
      <c r="N3" s="142"/>
      <c r="O3" s="142"/>
      <c r="P3" s="142"/>
    </row>
    <row r="4" spans="2:20" ht="126.6">
      <c r="B4" s="193"/>
      <c r="C4" s="194" t="s">
        <v>16</v>
      </c>
      <c r="D4" s="194" t="s">
        <v>17</v>
      </c>
      <c r="E4" s="194" t="s">
        <v>18</v>
      </c>
      <c r="F4" s="195" t="s">
        <v>19</v>
      </c>
      <c r="G4" s="196" t="s">
        <v>20</v>
      </c>
      <c r="H4" s="196" t="s">
        <v>21</v>
      </c>
      <c r="I4" s="196" t="s">
        <v>22</v>
      </c>
      <c r="J4" s="196" t="s">
        <v>23</v>
      </c>
      <c r="K4" s="196" t="s">
        <v>24</v>
      </c>
      <c r="L4" s="197" t="s">
        <v>25</v>
      </c>
      <c r="M4" s="196" t="s">
        <v>26</v>
      </c>
      <c r="N4" s="196" t="s">
        <v>27</v>
      </c>
      <c r="O4" s="197" t="s">
        <v>28</v>
      </c>
      <c r="P4" s="197" t="s">
        <v>29</v>
      </c>
    </row>
    <row r="5" spans="2:20" s="100" customFormat="1" ht="15.6">
      <c r="B5" s="198"/>
      <c r="C5" s="198">
        <v>1</v>
      </c>
      <c r="D5" s="198">
        <v>2</v>
      </c>
      <c r="E5" s="198">
        <v>3</v>
      </c>
      <c r="F5" s="198" t="s">
        <v>30</v>
      </c>
      <c r="G5" s="198">
        <v>5</v>
      </c>
      <c r="H5" s="198">
        <v>6</v>
      </c>
      <c r="I5" s="198">
        <v>7</v>
      </c>
      <c r="J5" s="198">
        <v>8</v>
      </c>
      <c r="K5" s="198" t="s">
        <v>31</v>
      </c>
      <c r="L5" s="198" t="s">
        <v>32</v>
      </c>
      <c r="M5" s="198">
        <v>11</v>
      </c>
      <c r="N5" s="198">
        <v>12</v>
      </c>
      <c r="O5" s="198" t="s">
        <v>45</v>
      </c>
      <c r="P5" s="222">
        <v>14</v>
      </c>
    </row>
    <row r="6" spans="2:20">
      <c r="B6" s="199">
        <v>2013</v>
      </c>
      <c r="C6" s="200">
        <v>94065.184983721498</v>
      </c>
      <c r="D6" s="200">
        <v>10933.0808564745</v>
      </c>
      <c r="E6" s="200">
        <v>939.55875093762302</v>
      </c>
      <c r="F6" s="202">
        <v>105937.82459113401</v>
      </c>
      <c r="G6" s="202">
        <v>29923.163877907999</v>
      </c>
      <c r="H6" s="203">
        <v>428.96557750226202</v>
      </c>
      <c r="I6" s="204">
        <v>93.333781097500605</v>
      </c>
      <c r="J6" s="202">
        <v>389.88134751293302</v>
      </c>
      <c r="K6" s="202">
        <v>30835.344584020699</v>
      </c>
      <c r="L6" s="202">
        <v>136773.16917515401</v>
      </c>
      <c r="M6" s="205">
        <v>31668.0711633274</v>
      </c>
      <c r="N6" s="205">
        <v>43963.661552848898</v>
      </c>
      <c r="O6" s="202">
        <v>-12295.5903895215</v>
      </c>
      <c r="P6" s="202">
        <v>124477.578785633</v>
      </c>
      <c r="R6" s="127">
        <f>E6/C6</f>
        <v>9.9883793467287485E-3</v>
      </c>
      <c r="S6" s="127"/>
    </row>
    <row r="7" spans="2:20">
      <c r="B7" s="199">
        <v>2014</v>
      </c>
      <c r="C7" s="200">
        <v>113074.410064611</v>
      </c>
      <c r="D7" s="202">
        <v>13119.664787003199</v>
      </c>
      <c r="E7" s="204">
        <v>1030.93616851875</v>
      </c>
      <c r="F7" s="202">
        <v>127225.011020133</v>
      </c>
      <c r="G7" s="202">
        <v>41928.882309855202</v>
      </c>
      <c r="H7" s="206">
        <v>654.71609574349895</v>
      </c>
      <c r="I7" s="207">
        <v>157.27330022351501</v>
      </c>
      <c r="J7" s="207">
        <v>417.50122419524899</v>
      </c>
      <c r="K7" s="207">
        <v>43158.372930017496</v>
      </c>
      <c r="L7" s="207">
        <v>170383.38395014999</v>
      </c>
      <c r="M7" s="207">
        <v>44799.510064293601</v>
      </c>
      <c r="N7" s="207">
        <v>56498.897207597402</v>
      </c>
      <c r="O7" s="202">
        <v>-11699.3871433038</v>
      </c>
      <c r="P7" s="202">
        <v>158683.99680684699</v>
      </c>
      <c r="R7" s="127">
        <f t="shared" ref="R7:R11" si="0">E7/C7</f>
        <v>9.1173252014286037E-3</v>
      </c>
      <c r="S7" s="127"/>
    </row>
    <row r="8" spans="2:20">
      <c r="B8" s="199">
        <v>2015</v>
      </c>
      <c r="C8" s="200">
        <v>133325.485662869</v>
      </c>
      <c r="D8" s="202">
        <v>14095.6700245596</v>
      </c>
      <c r="E8" s="204">
        <v>1274.9295286792301</v>
      </c>
      <c r="F8" s="202">
        <v>148696.08521610801</v>
      </c>
      <c r="G8" s="202">
        <v>49575.093904009998</v>
      </c>
      <c r="H8" s="206">
        <v>849.18790623270399</v>
      </c>
      <c r="I8" s="207">
        <v>210.37751965863001</v>
      </c>
      <c r="J8" s="207">
        <v>451.34116651086202</v>
      </c>
      <c r="K8" s="207">
        <v>51086.000496412198</v>
      </c>
      <c r="L8" s="207">
        <v>199782.08571252</v>
      </c>
      <c r="M8" s="207">
        <v>62089.852755835702</v>
      </c>
      <c r="N8" s="207">
        <v>78346.299371725501</v>
      </c>
      <c r="O8" s="202">
        <v>-16256.446615889799</v>
      </c>
      <c r="P8" s="202">
        <v>183525.63909663001</v>
      </c>
      <c r="R8" s="127">
        <f t="shared" si="0"/>
        <v>9.5625342922286954E-3</v>
      </c>
      <c r="S8" s="127"/>
    </row>
    <row r="9" spans="2:20">
      <c r="B9" s="199">
        <v>2016</v>
      </c>
      <c r="C9" s="200">
        <v>156306.56365199899</v>
      </c>
      <c r="D9" s="202">
        <v>17319.274544652999</v>
      </c>
      <c r="E9" s="204">
        <v>1562.21736898474</v>
      </c>
      <c r="F9" s="202">
        <v>175188.05556563599</v>
      </c>
      <c r="G9" s="202">
        <v>54516.9248862967</v>
      </c>
      <c r="H9" s="206">
        <v>891.71513918042399</v>
      </c>
      <c r="I9" s="207">
        <v>578.036221282822</v>
      </c>
      <c r="J9" s="207">
        <v>476.74894336474398</v>
      </c>
      <c r="K9" s="207">
        <v>56463.425190124697</v>
      </c>
      <c r="L9" s="207">
        <v>231651.480755761</v>
      </c>
      <c r="M9" s="207">
        <v>68498.667270128703</v>
      </c>
      <c r="N9" s="207">
        <v>80555.555036150297</v>
      </c>
      <c r="O9" s="202">
        <v>-12056.8877660216</v>
      </c>
      <c r="P9" s="202">
        <v>219594.592989739</v>
      </c>
      <c r="R9" s="127">
        <f t="shared" si="0"/>
        <v>9.9945730523694539E-3</v>
      </c>
      <c r="S9" s="127"/>
    </row>
    <row r="10" spans="2:20">
      <c r="B10" s="199">
        <v>2017</v>
      </c>
      <c r="C10" s="200">
        <v>196057.50168979799</v>
      </c>
      <c r="D10" s="202">
        <v>18282.991453280301</v>
      </c>
      <c r="E10" s="204">
        <v>1681.5377116018799</v>
      </c>
      <c r="F10" s="202">
        <v>216022.03085467999</v>
      </c>
      <c r="G10" s="202">
        <v>49633.141424848101</v>
      </c>
      <c r="H10" s="206">
        <v>1008.78901214319</v>
      </c>
      <c r="I10" s="207">
        <v>2964.03445233812</v>
      </c>
      <c r="J10" s="207">
        <v>514.16640008763704</v>
      </c>
      <c r="K10" s="207">
        <v>54120.131289416997</v>
      </c>
      <c r="L10" s="207">
        <v>270142.16214409698</v>
      </c>
      <c r="M10" s="207">
        <v>89027.737889154901</v>
      </c>
      <c r="N10" s="207">
        <v>96371.931199738305</v>
      </c>
      <c r="O10" s="202">
        <v>-7344.1933105833696</v>
      </c>
      <c r="P10" s="202">
        <v>262797.96883351402</v>
      </c>
      <c r="R10" s="127">
        <f t="shared" si="0"/>
        <v>8.5767578241530765E-3</v>
      </c>
      <c r="S10" s="127"/>
    </row>
    <row r="11" spans="2:20">
      <c r="B11" s="199">
        <v>2018</v>
      </c>
      <c r="C11" s="200">
        <v>218306.795234683</v>
      </c>
      <c r="D11" s="202">
        <v>21924.456774571401</v>
      </c>
      <c r="E11" s="204">
        <v>1699.38393496759</v>
      </c>
      <c r="F11" s="202">
        <v>241930.63594422201</v>
      </c>
      <c r="G11" s="202">
        <v>65417.731324721201</v>
      </c>
      <c r="H11" s="206">
        <v>1166.1242921405999</v>
      </c>
      <c r="I11" s="207">
        <v>2759.1642437332798</v>
      </c>
      <c r="J11" s="207">
        <v>549.97382761340305</v>
      </c>
      <c r="K11" s="207">
        <v>69892.993688208502</v>
      </c>
      <c r="L11" s="207">
        <v>311823.62963242998</v>
      </c>
      <c r="M11" s="207">
        <v>103237.590607747</v>
      </c>
      <c r="N11" s="207">
        <v>106473.82856721</v>
      </c>
      <c r="O11" s="202">
        <v>-3236.23795946268</v>
      </c>
      <c r="P11" s="202">
        <v>308587.39167296799</v>
      </c>
      <c r="R11" s="127">
        <f t="shared" si="0"/>
        <v>7.7843840506234699E-3</v>
      </c>
      <c r="S11" s="127"/>
    </row>
    <row r="12" spans="2:20">
      <c r="B12" s="199">
        <v>2019</v>
      </c>
      <c r="C12" s="200">
        <v>266276.40298052598</v>
      </c>
      <c r="D12" s="202">
        <v>25112.139316540201</v>
      </c>
      <c r="E12" s="204">
        <v>1908.986048125</v>
      </c>
      <c r="F12" s="202">
        <v>293297.52834519203</v>
      </c>
      <c r="G12" s="202">
        <v>64314.145186036803</v>
      </c>
      <c r="H12" s="206">
        <v>1459.5469508993201</v>
      </c>
      <c r="I12" s="207">
        <v>3748.8461116520298</v>
      </c>
      <c r="J12" s="207">
        <v>589.83040603486404</v>
      </c>
      <c r="K12" s="207">
        <v>70112.368654623002</v>
      </c>
      <c r="L12" s="207">
        <v>363409.89699981501</v>
      </c>
      <c r="M12" s="207">
        <v>133524.40076399199</v>
      </c>
      <c r="N12" s="207">
        <v>140390.027918009</v>
      </c>
      <c r="O12" s="202">
        <v>-6865.62715401681</v>
      </c>
      <c r="P12" s="202">
        <v>356544.26984579797</v>
      </c>
      <c r="S12" s="127"/>
    </row>
    <row r="13" spans="2:20">
      <c r="B13" s="199" t="s">
        <v>34</v>
      </c>
      <c r="C13" s="200">
        <v>272663.24560669501</v>
      </c>
      <c r="D13" s="202">
        <v>30702.325214178301</v>
      </c>
      <c r="E13" s="128">
        <v>2358.79745968413</v>
      </c>
      <c r="F13" s="204">
        <f t="shared" ref="F13:F15" si="1">C13+D13+E13</f>
        <v>305724.36828055745</v>
      </c>
      <c r="G13" s="202">
        <v>69219.661666478205</v>
      </c>
      <c r="H13" s="206">
        <v>1517.9288289352901</v>
      </c>
      <c r="I13" s="207">
        <v>3380.92914041722</v>
      </c>
      <c r="J13" s="207">
        <v>632.67528106912903</v>
      </c>
      <c r="K13" s="207">
        <f t="shared" ref="K13:K15" si="2">SUM(G13:J13)</f>
        <v>74751.19491689984</v>
      </c>
      <c r="L13" s="207">
        <f t="shared" ref="L13:L15" si="3">F13+K13</f>
        <v>380475.56319745729</v>
      </c>
      <c r="M13" s="223">
        <v>81214.22</v>
      </c>
      <c r="N13" s="223">
        <v>69749.05</v>
      </c>
      <c r="O13" s="202">
        <f t="shared" ref="O13:O15" si="4">M13-N13</f>
        <v>11465.169999999998</v>
      </c>
      <c r="P13" s="202">
        <v>391940.73319745698</v>
      </c>
      <c r="Q13" s="153">
        <f>F13+K13+O13</f>
        <v>391940.73319745727</v>
      </c>
      <c r="R13" s="128">
        <f>P13-Q13</f>
        <v>0</v>
      </c>
      <c r="S13" s="128">
        <v>2358.79745968413</v>
      </c>
      <c r="T13" s="128">
        <v>272663.24560669501</v>
      </c>
    </row>
    <row r="14" spans="2:20">
      <c r="B14" s="199" t="s">
        <v>35</v>
      </c>
      <c r="C14" s="200">
        <v>319402.80863564002</v>
      </c>
      <c r="D14" s="202">
        <v>45681.416976544897</v>
      </c>
      <c r="E14" s="128">
        <v>2505.8607114227002</v>
      </c>
      <c r="F14" s="204">
        <f t="shared" si="1"/>
        <v>367590.0863236076</v>
      </c>
      <c r="G14" s="224">
        <v>77350.7556862497</v>
      </c>
      <c r="H14" s="206">
        <v>998.38261303294405</v>
      </c>
      <c r="I14" s="207">
        <v>6274.6720178122496</v>
      </c>
      <c r="J14" s="207">
        <v>557.02489881190002</v>
      </c>
      <c r="K14" s="207">
        <f t="shared" si="2"/>
        <v>85180.835215906787</v>
      </c>
      <c r="L14" s="207">
        <f t="shared" si="3"/>
        <v>452770.92153951438</v>
      </c>
      <c r="M14" s="225">
        <v>137315.13</v>
      </c>
      <c r="N14" s="225">
        <v>130955.13</v>
      </c>
      <c r="O14" s="202">
        <f t="shared" si="4"/>
        <v>6360</v>
      </c>
      <c r="P14" s="202">
        <v>459130.92153951398</v>
      </c>
      <c r="Q14" s="153">
        <f>F14+K14+O14</f>
        <v>459130.92153951438</v>
      </c>
      <c r="R14" s="128">
        <f>P14-Q14</f>
        <v>0</v>
      </c>
      <c r="S14" s="128">
        <v>2505.8607114227002</v>
      </c>
      <c r="T14" s="128">
        <v>319402.80863564002</v>
      </c>
    </row>
    <row r="15" spans="2:20">
      <c r="B15" s="199" t="s">
        <v>46</v>
      </c>
      <c r="C15" s="200">
        <f>P15-O15-K15-E15-D15</f>
        <v>484745.47632941138</v>
      </c>
      <c r="D15" s="131">
        <v>43139.474037284403</v>
      </c>
      <c r="E15" s="132"/>
      <c r="F15" s="204">
        <f t="shared" si="1"/>
        <v>527884.95036669576</v>
      </c>
      <c r="G15" s="100"/>
      <c r="H15" s="133">
        <v>1307.8812230731601</v>
      </c>
      <c r="I15" s="100"/>
      <c r="J15" s="207">
        <v>588.51014160704995</v>
      </c>
      <c r="K15" s="207">
        <f t="shared" si="2"/>
        <v>1896.39136468021</v>
      </c>
      <c r="L15" s="207">
        <f t="shared" si="3"/>
        <v>529781.34173137601</v>
      </c>
      <c r="M15" s="121">
        <v>168051.19331658099</v>
      </c>
      <c r="N15" s="121">
        <v>217794.38804297999</v>
      </c>
      <c r="O15" s="202">
        <f t="shared" si="4"/>
        <v>-49743.194726399001</v>
      </c>
      <c r="P15" s="226">
        <v>480038.14700497699</v>
      </c>
      <c r="Q15" s="153"/>
      <c r="R15" s="128"/>
      <c r="S15" s="128"/>
      <c r="T15" s="128"/>
    </row>
    <row r="16" spans="2:20">
      <c r="B16" s="134"/>
      <c r="C16" s="135"/>
      <c r="D16" s="136"/>
      <c r="E16" s="137"/>
      <c r="F16" s="138"/>
      <c r="G16" s="136"/>
      <c r="H16" s="227"/>
      <c r="I16" s="227"/>
      <c r="J16" s="227"/>
      <c r="K16" s="228"/>
      <c r="L16" s="146"/>
      <c r="M16" s="228"/>
      <c r="N16" s="228"/>
      <c r="O16" s="147"/>
      <c r="P16" s="148"/>
      <c r="Q16" s="110"/>
    </row>
    <row r="17" spans="2:18">
      <c r="B17" s="233" t="s">
        <v>37</v>
      </c>
      <c r="C17" s="233"/>
      <c r="D17" s="233"/>
      <c r="E17" s="132"/>
      <c r="F17" s="100"/>
      <c r="G17" s="100"/>
      <c r="H17" s="100"/>
      <c r="I17" s="100"/>
      <c r="J17" s="100"/>
      <c r="K17" s="100"/>
      <c r="L17" s="100"/>
      <c r="M17" s="149"/>
      <c r="N17" s="149"/>
      <c r="O17" s="100"/>
      <c r="P17" s="100"/>
      <c r="Q17" s="128"/>
      <c r="R17" s="128"/>
    </row>
    <row r="18" spans="2:18">
      <c r="B18" s="14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50"/>
      <c r="R18" s="128"/>
    </row>
    <row r="19" spans="2:18">
      <c r="B19" s="199">
        <v>2013</v>
      </c>
      <c r="C19" s="205">
        <v>75.5679744909839</v>
      </c>
      <c r="D19" s="205">
        <v>8.7831728116296102</v>
      </c>
      <c r="E19" s="205">
        <v>0.75480159567986904</v>
      </c>
      <c r="F19" s="205">
        <v>85.105948898293406</v>
      </c>
      <c r="G19" s="205">
        <v>24.038998966584799</v>
      </c>
      <c r="H19" s="205">
        <v>0.344612725992203</v>
      </c>
      <c r="I19" s="205">
        <v>7.4980395672889694E-2</v>
      </c>
      <c r="J19" s="205">
        <v>0.31321411559937301</v>
      </c>
      <c r="K19" s="205">
        <v>24.771806203849199</v>
      </c>
      <c r="L19" s="205">
        <v>109.877755102143</v>
      </c>
      <c r="M19" s="205">
        <v>25.440783370203601</v>
      </c>
      <c r="N19" s="205">
        <v>35.318538472346297</v>
      </c>
      <c r="O19" s="205">
        <v>-9.8777551021426309</v>
      </c>
      <c r="P19" s="205">
        <v>100</v>
      </c>
    </row>
    <row r="20" spans="2:18">
      <c r="B20" s="199">
        <v>2014</v>
      </c>
      <c r="C20" s="205">
        <v>71.257601484696394</v>
      </c>
      <c r="D20" s="205">
        <v>8.2677932564130501</v>
      </c>
      <c r="E20" s="205">
        <v>0.64967872580977903</v>
      </c>
      <c r="F20" s="205">
        <v>80.175073466919201</v>
      </c>
      <c r="G20" s="205">
        <v>26.422880160304899</v>
      </c>
      <c r="H20" s="205">
        <v>0.41259113011908399</v>
      </c>
      <c r="I20" s="205">
        <v>9.9111002614177698E-2</v>
      </c>
      <c r="J20" s="205">
        <v>0.26310228668076702</v>
      </c>
      <c r="K20" s="205">
        <v>27.197684579718999</v>
      </c>
      <c r="L20" s="205">
        <v>107.372758046638</v>
      </c>
      <c r="M20" s="205">
        <v>28.231901745469901</v>
      </c>
      <c r="N20" s="205">
        <v>35.604659792108102</v>
      </c>
      <c r="O20" s="205">
        <v>-7.3727580466381797</v>
      </c>
      <c r="P20" s="205">
        <v>100</v>
      </c>
    </row>
    <row r="21" spans="2:18">
      <c r="B21" s="199">
        <v>2015</v>
      </c>
      <c r="C21" s="205">
        <v>72.646790017535494</v>
      </c>
      <c r="D21" s="205">
        <v>7.6804909079422501</v>
      </c>
      <c r="E21" s="205">
        <v>0.69468742076302004</v>
      </c>
      <c r="F21" s="205">
        <v>81.021968346240698</v>
      </c>
      <c r="G21" s="205">
        <v>27.012625673466701</v>
      </c>
      <c r="H21" s="205">
        <v>0.46270805017362698</v>
      </c>
      <c r="I21" s="205">
        <v>0.114631133118061</v>
      </c>
      <c r="J21" s="205">
        <v>0.24592812684511101</v>
      </c>
      <c r="K21" s="205">
        <v>27.8358929836035</v>
      </c>
      <c r="L21" s="205">
        <v>108.857861329844</v>
      </c>
      <c r="M21" s="205">
        <v>33.831704965835399</v>
      </c>
      <c r="N21" s="205">
        <v>42.689566295679597</v>
      </c>
      <c r="O21" s="205">
        <v>-8.8578613298441908</v>
      </c>
      <c r="P21" s="205">
        <v>100</v>
      </c>
    </row>
    <row r="22" spans="2:18">
      <c r="B22" s="199">
        <v>2016</v>
      </c>
      <c r="C22" s="205">
        <v>71.179604890955602</v>
      </c>
      <c r="D22" s="205">
        <v>7.8869312348971503</v>
      </c>
      <c r="E22" s="205">
        <v>0.71140976092145203</v>
      </c>
      <c r="F22" s="205">
        <v>79.777945886774205</v>
      </c>
      <c r="G22" s="205">
        <v>24.8261690527344</v>
      </c>
      <c r="H22" s="205">
        <v>0.40607335865600702</v>
      </c>
      <c r="I22" s="205">
        <v>0.26322880423099998</v>
      </c>
      <c r="J22" s="205">
        <v>0.21710413579582999</v>
      </c>
      <c r="K22" s="205">
        <v>25.7125753514172</v>
      </c>
      <c r="L22" s="205">
        <v>105.49052123819099</v>
      </c>
      <c r="M22" s="205">
        <v>31.1932394771347</v>
      </c>
      <c r="N22" s="205">
        <v>36.683760715326102</v>
      </c>
      <c r="O22" s="205">
        <v>-5.4905212381913699</v>
      </c>
      <c r="P22" s="205">
        <v>100</v>
      </c>
    </row>
    <row r="23" spans="2:18">
      <c r="B23" s="199">
        <v>2017</v>
      </c>
      <c r="C23" s="205">
        <v>74.603887754552304</v>
      </c>
      <c r="D23" s="205">
        <v>6.9570520405592804</v>
      </c>
      <c r="E23" s="205">
        <v>0.63985947801109699</v>
      </c>
      <c r="F23" s="205">
        <v>82.200799273122698</v>
      </c>
      <c r="G23" s="205">
        <v>18.886425053114198</v>
      </c>
      <c r="H23" s="205">
        <v>0.38386484363669998</v>
      </c>
      <c r="I23" s="205">
        <v>1.1278757082844399</v>
      </c>
      <c r="J23" s="205">
        <v>0.19565082727613101</v>
      </c>
      <c r="K23" s="205">
        <v>20.593816432311499</v>
      </c>
      <c r="L23" s="205">
        <v>102.794615705434</v>
      </c>
      <c r="M23" s="205">
        <v>33.876874423468401</v>
      </c>
      <c r="N23" s="205">
        <v>36.671490128902498</v>
      </c>
      <c r="O23" s="205">
        <v>-2.79461570543417</v>
      </c>
      <c r="P23" s="205">
        <v>100</v>
      </c>
      <c r="R23" s="154"/>
    </row>
    <row r="24" spans="2:18">
      <c r="B24" s="199">
        <v>2018</v>
      </c>
      <c r="C24" s="205">
        <v>70.743912786313203</v>
      </c>
      <c r="D24" s="205">
        <v>7.1047804823491596</v>
      </c>
      <c r="E24" s="205">
        <v>0.55069778637247502</v>
      </c>
      <c r="F24" s="205">
        <v>78.399391055034798</v>
      </c>
      <c r="G24" s="205">
        <v>21.199094029755202</v>
      </c>
      <c r="H24" s="205">
        <v>0.37789110106495499</v>
      </c>
      <c r="I24" s="205">
        <v>0.89412734226593604</v>
      </c>
      <c r="J24" s="205">
        <v>0.17822303906578599</v>
      </c>
      <c r="K24" s="205">
        <v>22.649335512151801</v>
      </c>
      <c r="L24" s="205">
        <v>101.048726567187</v>
      </c>
      <c r="M24" s="205">
        <v>33.454895888019799</v>
      </c>
      <c r="N24" s="205">
        <v>34.503622455206497</v>
      </c>
      <c r="O24" s="205">
        <v>-1.0487265671866299</v>
      </c>
      <c r="P24" s="205">
        <v>100</v>
      </c>
    </row>
    <row r="25" spans="2:18">
      <c r="B25" s="199">
        <v>2019</v>
      </c>
      <c r="C25" s="205">
        <v>74.682564130307995</v>
      </c>
      <c r="D25" s="205">
        <v>7.0432037310264297</v>
      </c>
      <c r="E25" s="205">
        <v>0.53541347024048902</v>
      </c>
      <c r="F25" s="205">
        <v>82.261181331574903</v>
      </c>
      <c r="G25" s="205">
        <v>18.038193465807801</v>
      </c>
      <c r="H25" s="205">
        <v>0.40935925054427602</v>
      </c>
      <c r="I25" s="205">
        <v>1.0514391700288399</v>
      </c>
      <c r="J25" s="205">
        <v>0.165429781353648</v>
      </c>
      <c r="K25" s="205">
        <v>19.664421667734501</v>
      </c>
      <c r="L25" s="205">
        <v>101.92560299930901</v>
      </c>
      <c r="M25" s="205">
        <v>37.449599406474903</v>
      </c>
      <c r="N25" s="205">
        <v>39.3752024057844</v>
      </c>
      <c r="O25" s="205">
        <v>-1.9256029993094901</v>
      </c>
      <c r="P25" s="205">
        <v>100</v>
      </c>
    </row>
    <row r="26" spans="2:18">
      <c r="B26" s="199" t="s">
        <v>34</v>
      </c>
      <c r="C26" s="205">
        <f>C13/$P$13*100</f>
        <v>69.567468372655512</v>
      </c>
      <c r="D26" s="205">
        <f t="shared" ref="D26:O26" si="5">D13/$P$13*100</f>
        <v>7.8334101596709225</v>
      </c>
      <c r="E26" s="205">
        <f t="shared" si="5"/>
        <v>0.60182503626021044</v>
      </c>
      <c r="F26" s="205">
        <f t="shared" si="5"/>
        <v>78.002703568586654</v>
      </c>
      <c r="G26" s="205">
        <f t="shared" si="5"/>
        <v>17.660747098619584</v>
      </c>
      <c r="H26" s="205">
        <f t="shared" si="5"/>
        <v>0.38728529605790379</v>
      </c>
      <c r="I26" s="205">
        <f t="shared" si="5"/>
        <v>0.86261234264567532</v>
      </c>
      <c r="J26" s="205">
        <f t="shared" si="5"/>
        <v>0.16142116077289465</v>
      </c>
      <c r="K26" s="205">
        <f t="shared" si="5"/>
        <v>19.072065898096056</v>
      </c>
      <c r="L26" s="205">
        <f t="shared" si="5"/>
        <v>97.07476946668271</v>
      </c>
      <c r="M26" s="205">
        <f t="shared" si="5"/>
        <v>20.721046097315138</v>
      </c>
      <c r="N26" s="205">
        <f t="shared" si="5"/>
        <v>17.795815563997763</v>
      </c>
      <c r="O26" s="205">
        <f t="shared" si="5"/>
        <v>2.9252305333173743</v>
      </c>
      <c r="P26" s="205">
        <v>100</v>
      </c>
    </row>
    <row r="27" spans="2:18">
      <c r="B27" s="199" t="s">
        <v>47</v>
      </c>
      <c r="C27" s="205">
        <f>C14/$P$14*100</f>
        <v>69.566825855389794</v>
      </c>
      <c r="D27" s="205">
        <f t="shared" ref="D27:O27" si="6">D14/$P$14*100</f>
        <v>9.9495404978105864</v>
      </c>
      <c r="E27" s="205">
        <f t="shared" si="6"/>
        <v>0.54578347784119774</v>
      </c>
      <c r="F27" s="205">
        <f t="shared" si="6"/>
        <v>80.06214983104158</v>
      </c>
      <c r="G27" s="205">
        <f t="shared" si="6"/>
        <v>16.847211123764989</v>
      </c>
      <c r="H27" s="205">
        <f t="shared" si="6"/>
        <v>0.21745052798562617</v>
      </c>
      <c r="I27" s="205">
        <f t="shared" si="6"/>
        <v>1.3666411307634474</v>
      </c>
      <c r="J27" s="205">
        <f t="shared" si="6"/>
        <v>0.12132158229381225</v>
      </c>
      <c r="K27" s="205">
        <f t="shared" si="6"/>
        <v>18.552624364807873</v>
      </c>
      <c r="L27" s="205">
        <f t="shared" si="6"/>
        <v>98.614774195849435</v>
      </c>
      <c r="M27" s="205">
        <f t="shared" si="6"/>
        <v>29.907619713254778</v>
      </c>
      <c r="N27" s="205">
        <f t="shared" si="6"/>
        <v>28.522393909104132</v>
      </c>
      <c r="O27" s="205">
        <f t="shared" si="6"/>
        <v>1.3852258041506451</v>
      </c>
      <c r="P27" s="205">
        <f t="shared" ref="P27" si="7">P14/$P$14*100</f>
        <v>100</v>
      </c>
    </row>
    <row r="28" spans="2:18">
      <c r="B28" s="199" t="s">
        <v>36</v>
      </c>
      <c r="C28" s="205">
        <f>C15/$P$14*100</f>
        <v>105.57892173849</v>
      </c>
      <c r="D28" s="205">
        <f t="shared" ref="D28:P28" si="8">D15/$P$14*100</f>
        <v>9.3958982097379184</v>
      </c>
      <c r="E28" s="205">
        <f t="shared" si="8"/>
        <v>0</v>
      </c>
      <c r="F28" s="205">
        <f t="shared" si="8"/>
        <v>114.97481994822792</v>
      </c>
      <c r="G28" s="205">
        <f t="shared" si="8"/>
        <v>0</v>
      </c>
      <c r="H28" s="205">
        <f t="shared" si="8"/>
        <v>0.28486019166117099</v>
      </c>
      <c r="I28" s="205">
        <f t="shared" si="8"/>
        <v>0</v>
      </c>
      <c r="J28" s="205">
        <f t="shared" si="8"/>
        <v>0.12817915631421944</v>
      </c>
      <c r="K28" s="205">
        <f t="shared" si="8"/>
        <v>0.41303934797539044</v>
      </c>
      <c r="L28" s="205">
        <f t="shared" si="8"/>
        <v>115.38785929620332</v>
      </c>
      <c r="M28" s="205">
        <f t="shared" si="8"/>
        <v>36.60202034598057</v>
      </c>
      <c r="N28" s="205">
        <f t="shared" si="8"/>
        <v>47.43622740822871</v>
      </c>
      <c r="O28" s="205">
        <f t="shared" si="8"/>
        <v>-10.834207062248142</v>
      </c>
      <c r="P28" s="205">
        <f t="shared" si="8"/>
        <v>104.55365223395516</v>
      </c>
    </row>
    <row r="29" spans="2:18" ht="21" customHeight="1">
      <c r="B29" s="141" t="s">
        <v>38</v>
      </c>
      <c r="C29" s="100"/>
      <c r="D29" s="100"/>
      <c r="E29" s="100"/>
      <c r="F29" s="100"/>
      <c r="G29" s="100"/>
      <c r="H29" s="100"/>
      <c r="I29" s="100"/>
      <c r="J29" s="150"/>
      <c r="K29" s="100"/>
      <c r="L29" s="100"/>
      <c r="M29" s="100"/>
      <c r="N29" s="100"/>
      <c r="O29" s="100"/>
      <c r="P29" s="100"/>
    </row>
    <row r="30" spans="2:18">
      <c r="B30" s="142"/>
      <c r="P30" s="151"/>
    </row>
    <row r="32" spans="2:18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52"/>
      <c r="O32" s="144"/>
      <c r="P32" s="152"/>
    </row>
    <row r="33" spans="2:16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52"/>
      <c r="O33" s="144"/>
      <c r="P33" s="152"/>
    </row>
    <row r="34" spans="2:16"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52"/>
      <c r="O34" s="144"/>
      <c r="P34" s="152"/>
    </row>
    <row r="35" spans="2:16">
      <c r="B35" s="145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52"/>
      <c r="O35" s="144"/>
      <c r="P35" s="152"/>
    </row>
    <row r="36" spans="2:16">
      <c r="N36" s="152"/>
      <c r="P36" s="152"/>
    </row>
  </sheetData>
  <mergeCells count="2">
    <mergeCell ref="B17:D17"/>
    <mergeCell ref="B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28"/>
  <sheetViews>
    <sheetView zoomScale="85" zoomScaleNormal="85" workbookViewId="0">
      <pane xSplit="2" ySplit="4" topLeftCell="C12" activePane="bottomRight" state="frozen"/>
      <selection pane="topRight" activeCell="M14" sqref="M14:M15"/>
      <selection pane="bottomLeft" activeCell="M14" sqref="M14:M15"/>
      <selection pane="bottomRight" activeCell="M14" sqref="M14:M15"/>
    </sheetView>
  </sheetViews>
  <sheetFormatPr defaultColWidth="11.88671875" defaultRowHeight="15.6"/>
  <cols>
    <col min="1" max="1" width="2.88671875" style="80" customWidth="1"/>
    <col min="2" max="2" width="11.88671875" style="100"/>
    <col min="3" max="3" width="15.44140625" style="100" customWidth="1"/>
    <col min="4" max="4" width="16.109375" style="100" customWidth="1"/>
    <col min="5" max="5" width="11.88671875" style="100"/>
    <col min="6" max="6" width="14.44140625" style="100" customWidth="1"/>
    <col min="7" max="7" width="12" style="100" customWidth="1"/>
    <col min="8" max="10" width="11.88671875" style="100" customWidth="1"/>
    <col min="11" max="11" width="15.44140625" style="100" customWidth="1"/>
    <col min="12" max="12" width="14.109375" style="100" customWidth="1"/>
    <col min="13" max="13" width="15.109375" style="100" customWidth="1"/>
    <col min="14" max="14" width="15.88671875" style="100" customWidth="1"/>
    <col min="15" max="15" width="15.44140625" style="100" customWidth="1"/>
    <col min="16" max="16" width="13.88671875" style="80" customWidth="1"/>
    <col min="17" max="18" width="15.44140625" style="80"/>
    <col min="19" max="19" width="11.88671875" style="80"/>
    <col min="20" max="20" width="13.88671875" style="80"/>
    <col min="21" max="16384" width="11.88671875" style="80"/>
  </cols>
  <sheetData>
    <row r="1" spans="2:20" ht="18">
      <c r="B1" s="101"/>
      <c r="C1" s="102"/>
      <c r="D1" s="102"/>
      <c r="E1" s="102"/>
      <c r="F1" s="102"/>
    </row>
    <row r="2" spans="2:20" ht="15.75" customHeight="1">
      <c r="B2" s="236" t="s">
        <v>39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</row>
    <row r="3" spans="2:20" ht="15" customHeight="1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2:20" ht="164.25" customHeight="1">
      <c r="B4" s="103"/>
      <c r="C4" s="104" t="s">
        <v>16</v>
      </c>
      <c r="D4" s="104" t="s">
        <v>17</v>
      </c>
      <c r="E4" s="104" t="s">
        <v>18</v>
      </c>
      <c r="F4" s="105" t="s">
        <v>19</v>
      </c>
      <c r="G4" s="106" t="s">
        <v>20</v>
      </c>
      <c r="H4" s="106" t="s">
        <v>21</v>
      </c>
      <c r="I4" s="106" t="s">
        <v>22</v>
      </c>
      <c r="J4" s="106" t="s">
        <v>23</v>
      </c>
      <c r="K4" s="118" t="s">
        <v>24</v>
      </c>
      <c r="L4" s="119" t="s">
        <v>25</v>
      </c>
      <c r="M4" s="106" t="s">
        <v>26</v>
      </c>
      <c r="N4" s="106" t="s">
        <v>27</v>
      </c>
      <c r="O4" s="119" t="s">
        <v>48</v>
      </c>
      <c r="P4" s="119" t="s">
        <v>29</v>
      </c>
    </row>
    <row r="5" spans="2:20" ht="35.25" customHeight="1">
      <c r="B5" s="107"/>
      <c r="C5" s="107">
        <v>1</v>
      </c>
      <c r="D5" s="107">
        <v>2</v>
      </c>
      <c r="E5" s="107">
        <v>3</v>
      </c>
      <c r="F5" s="107" t="s">
        <v>40</v>
      </c>
      <c r="G5" s="107">
        <v>5</v>
      </c>
      <c r="H5" s="107">
        <v>6</v>
      </c>
      <c r="I5" s="107">
        <v>7</v>
      </c>
      <c r="J5" s="107">
        <v>8</v>
      </c>
      <c r="K5" s="107" t="s">
        <v>31</v>
      </c>
      <c r="L5" s="107" t="s">
        <v>41</v>
      </c>
      <c r="M5" s="107">
        <v>11</v>
      </c>
      <c r="N5" s="107">
        <v>12</v>
      </c>
      <c r="O5" s="107" t="s">
        <v>49</v>
      </c>
      <c r="P5" s="120">
        <v>14</v>
      </c>
    </row>
    <row r="6" spans="2:20" s="99" customFormat="1" ht="24.9" customHeight="1">
      <c r="B6" s="210">
        <v>2013</v>
      </c>
      <c r="C6" s="200">
        <v>94065.184983721498</v>
      </c>
      <c r="D6" s="200">
        <v>10933.0808564745</v>
      </c>
      <c r="E6" s="200">
        <v>939.55875093762302</v>
      </c>
      <c r="F6" s="201">
        <v>105937.82459113401</v>
      </c>
      <c r="G6" s="202">
        <v>29923.163877907999</v>
      </c>
      <c r="H6" s="202">
        <v>428.96557750226202</v>
      </c>
      <c r="I6" s="205">
        <v>93.333781097500605</v>
      </c>
      <c r="J6" s="202">
        <v>389.88134751293302</v>
      </c>
      <c r="K6" s="202">
        <v>30835.344584020699</v>
      </c>
      <c r="L6" s="201">
        <v>136773.16917515401</v>
      </c>
      <c r="M6" s="205">
        <v>31668.0711633274</v>
      </c>
      <c r="N6" s="205">
        <v>43963.661552848898</v>
      </c>
      <c r="O6" s="201">
        <v>-12295.5903895215</v>
      </c>
      <c r="P6" s="201">
        <v>124477.578785633</v>
      </c>
      <c r="Q6" s="127"/>
      <c r="R6" s="128">
        <f>E6/C6</f>
        <v>9.9883793467287485E-3</v>
      </c>
    </row>
    <row r="7" spans="2:20" s="99" customFormat="1" ht="24.9" customHeight="1">
      <c r="B7" s="210">
        <v>2014</v>
      </c>
      <c r="C7" s="200">
        <v>89249.357110347002</v>
      </c>
      <c r="D7" s="202">
        <v>11769.337214063</v>
      </c>
      <c r="E7" s="205">
        <v>953.038653542779</v>
      </c>
      <c r="F7" s="201">
        <v>101971.732977953</v>
      </c>
      <c r="G7" s="202">
        <v>31451.469309593402</v>
      </c>
      <c r="H7" s="207">
        <v>436.02760441286802</v>
      </c>
      <c r="I7" s="207">
        <v>124.694058558701</v>
      </c>
      <c r="J7" s="207">
        <v>311.09759886903299</v>
      </c>
      <c r="K7" s="207">
        <v>32323.288571434001</v>
      </c>
      <c r="L7" s="211">
        <v>134295.02154938699</v>
      </c>
      <c r="M7" s="207">
        <v>31365.052368627599</v>
      </c>
      <c r="N7" s="207">
        <v>37627.116488440501</v>
      </c>
      <c r="O7" s="201">
        <v>-6262.0641198128897</v>
      </c>
      <c r="P7" s="201">
        <v>128032.957429574</v>
      </c>
      <c r="Q7" s="127"/>
      <c r="R7" s="128">
        <f t="shared" ref="R7:R11" si="0">E7/C7</f>
        <v>1.0678381160375774E-2</v>
      </c>
    </row>
    <row r="8" spans="2:20" s="99" customFormat="1" ht="24.9" customHeight="1">
      <c r="B8" s="210">
        <v>2015</v>
      </c>
      <c r="C8" s="200">
        <v>91172.786753987297</v>
      </c>
      <c r="D8" s="202">
        <v>10768.632816196299</v>
      </c>
      <c r="E8" s="205">
        <v>978.35112323597605</v>
      </c>
      <c r="F8" s="201">
        <v>102919.77069342</v>
      </c>
      <c r="G8" s="202">
        <v>30594.576914984598</v>
      </c>
      <c r="H8" s="207">
        <v>440.18761349094098</v>
      </c>
      <c r="I8" s="207">
        <v>181.71890664745101</v>
      </c>
      <c r="J8" s="207">
        <v>329.90445436099799</v>
      </c>
      <c r="K8" s="207">
        <v>31546.387889484002</v>
      </c>
      <c r="L8" s="211">
        <v>134466.158582904</v>
      </c>
      <c r="M8" s="207">
        <v>36893.894600842097</v>
      </c>
      <c r="N8" s="207">
        <v>40611.824889597701</v>
      </c>
      <c r="O8" s="201">
        <v>-3717.93028875557</v>
      </c>
      <c r="P8" s="201">
        <v>130748.22829414799</v>
      </c>
      <c r="Q8" s="127"/>
      <c r="R8" s="128">
        <f t="shared" si="0"/>
        <v>1.0730736199562194E-2</v>
      </c>
    </row>
    <row r="9" spans="2:20" s="99" customFormat="1" ht="24.9" customHeight="1">
      <c r="B9" s="210">
        <v>2016</v>
      </c>
      <c r="C9" s="200">
        <v>89190.286947293105</v>
      </c>
      <c r="D9" s="202">
        <v>11428.1493284892</v>
      </c>
      <c r="E9" s="205">
        <v>977.46557412702396</v>
      </c>
      <c r="F9" s="201">
        <v>101595.901849909</v>
      </c>
      <c r="G9" s="202">
        <v>34337.228351455597</v>
      </c>
      <c r="H9" s="207">
        <v>444.63791138932402</v>
      </c>
      <c r="I9" s="207">
        <v>645.41993054495003</v>
      </c>
      <c r="J9" s="207">
        <v>341.93232694383801</v>
      </c>
      <c r="K9" s="207">
        <v>35769.218520333801</v>
      </c>
      <c r="L9" s="211">
        <v>137365.12037024301</v>
      </c>
      <c r="M9" s="207">
        <v>37961.450909949199</v>
      </c>
      <c r="N9" s="207">
        <v>40167.596318934397</v>
      </c>
      <c r="O9" s="201">
        <v>-2206.14540898524</v>
      </c>
      <c r="P9" s="201">
        <v>135158.97496125801</v>
      </c>
      <c r="Q9" s="127"/>
      <c r="R9" s="128">
        <f t="shared" si="0"/>
        <v>1.0959327608225503E-2</v>
      </c>
    </row>
    <row r="10" spans="2:20" s="99" customFormat="1" ht="24.9" customHeight="1">
      <c r="B10" s="210">
        <v>2017</v>
      </c>
      <c r="C10" s="200">
        <v>92844.324960203798</v>
      </c>
      <c r="D10" s="202">
        <v>10191.325260285599</v>
      </c>
      <c r="E10" s="205">
        <v>1029.4549218285999</v>
      </c>
      <c r="F10" s="201">
        <v>104065.105142318</v>
      </c>
      <c r="G10" s="202">
        <v>34690.446553891001</v>
      </c>
      <c r="H10" s="207">
        <v>452.714978373365</v>
      </c>
      <c r="I10" s="207">
        <v>2832.6206079346098</v>
      </c>
      <c r="J10" s="207">
        <v>361.41152142241498</v>
      </c>
      <c r="K10" s="207">
        <v>38337.193661621401</v>
      </c>
      <c r="L10" s="211">
        <v>142402.29880393899</v>
      </c>
      <c r="M10" s="207">
        <v>46992.508828553298</v>
      </c>
      <c r="N10" s="207">
        <v>43248.901627306899</v>
      </c>
      <c r="O10" s="201">
        <v>3743.6072012463701</v>
      </c>
      <c r="P10" s="201">
        <v>146145.906005186</v>
      </c>
      <c r="Q10" s="127"/>
      <c r="R10" s="128">
        <f t="shared" si="0"/>
        <v>1.1087968190515241E-2</v>
      </c>
    </row>
    <row r="11" spans="2:20" s="99" customFormat="1" ht="24.9" customHeight="1">
      <c r="B11" s="210">
        <v>2018</v>
      </c>
      <c r="C11" s="200">
        <v>96413.949630917807</v>
      </c>
      <c r="D11" s="202">
        <v>10377.959483160699</v>
      </c>
      <c r="E11" s="205">
        <v>1061.8044004639801</v>
      </c>
      <c r="F11" s="201">
        <v>107853.713514542</v>
      </c>
      <c r="G11" s="202">
        <v>39253.498952007001</v>
      </c>
      <c r="H11" s="207">
        <v>497.176249212492</v>
      </c>
      <c r="I11" s="207">
        <v>2516.87284085086</v>
      </c>
      <c r="J11" s="207">
        <v>379.130055017698</v>
      </c>
      <c r="K11" s="207">
        <v>42646.678097087999</v>
      </c>
      <c r="L11" s="211">
        <v>150500.391611631</v>
      </c>
      <c r="M11" s="207">
        <v>50101.713942583403</v>
      </c>
      <c r="N11" s="207">
        <v>45395.039862489</v>
      </c>
      <c r="O11" s="201">
        <v>4706.6740800943899</v>
      </c>
      <c r="P11" s="201">
        <v>155207.065691725</v>
      </c>
      <c r="Q11" s="127"/>
      <c r="R11" s="128">
        <f t="shared" si="0"/>
        <v>1.1012974829147369E-2</v>
      </c>
    </row>
    <row r="12" spans="2:20" s="99" customFormat="1" ht="24.9" customHeight="1">
      <c r="B12" s="210">
        <v>2019</v>
      </c>
      <c r="C12" s="200">
        <v>109836.71547260899</v>
      </c>
      <c r="D12" s="202">
        <v>10936.6125603937</v>
      </c>
      <c r="E12" s="205">
        <v>1089.4469293223401</v>
      </c>
      <c r="F12" s="201">
        <v>121862.774962325</v>
      </c>
      <c r="G12" s="202">
        <v>35319.164026722698</v>
      </c>
      <c r="H12" s="207">
        <v>442.45598797697102</v>
      </c>
      <c r="I12" s="207">
        <v>3407.6292542958599</v>
      </c>
      <c r="J12" s="207">
        <v>398.66898566736597</v>
      </c>
      <c r="K12" s="207">
        <v>39567.918254662902</v>
      </c>
      <c r="L12" s="211">
        <v>161430.693216988</v>
      </c>
      <c r="M12" s="207">
        <v>56481.199167651699</v>
      </c>
      <c r="N12" s="207">
        <v>52604.300403296802</v>
      </c>
      <c r="O12" s="201">
        <v>3876.8987643549199</v>
      </c>
      <c r="P12" s="201">
        <v>165307.591981342</v>
      </c>
      <c r="Q12" s="127"/>
      <c r="R12" s="128"/>
    </row>
    <row r="13" spans="2:20" s="99" customFormat="1" ht="24.9" customHeight="1">
      <c r="B13" s="210" t="s">
        <v>34</v>
      </c>
      <c r="C13" s="80">
        <v>108769.500226013</v>
      </c>
      <c r="D13" s="202">
        <v>12041.545392608399</v>
      </c>
      <c r="E13" s="229">
        <v>1089.6696497529699</v>
      </c>
      <c r="F13" s="201">
        <f t="shared" ref="F13:F15" si="1">C13+D13+E13</f>
        <v>121900.71526837436</v>
      </c>
      <c r="G13" s="202">
        <v>35944.518106735202</v>
      </c>
      <c r="H13" s="207">
        <v>428.957528131267</v>
      </c>
      <c r="I13" s="207">
        <v>3528.4208189900701</v>
      </c>
      <c r="J13" s="207">
        <v>420.19711089340302</v>
      </c>
      <c r="K13" s="110">
        <f t="shared" ref="K13:K15" si="2">G13+H13+I13+J13</f>
        <v>40322.093564749935</v>
      </c>
      <c r="L13" s="211">
        <f>F13+K13</f>
        <v>162222.80883312429</v>
      </c>
      <c r="M13" s="212">
        <v>27869.336230000001</v>
      </c>
      <c r="N13" s="212">
        <v>23934.968499999999</v>
      </c>
      <c r="O13" s="201">
        <f t="shared" ref="O13:O15" si="3">M13-N13</f>
        <v>3934.3677300000018</v>
      </c>
      <c r="P13" s="201">
        <v>166157.176563124</v>
      </c>
      <c r="Q13" s="127"/>
      <c r="R13" s="128"/>
      <c r="S13" s="128"/>
      <c r="T13" s="128"/>
    </row>
    <row r="14" spans="2:20" s="99" customFormat="1" ht="24.9" customHeight="1">
      <c r="B14" s="210" t="s">
        <v>47</v>
      </c>
      <c r="C14" s="108">
        <v>109611.94269411299</v>
      </c>
      <c r="D14" s="202">
        <v>21925.8382438632</v>
      </c>
      <c r="E14" s="229">
        <v>1098.10936849071</v>
      </c>
      <c r="F14" s="201">
        <f t="shared" si="1"/>
        <v>132635.8903064669</v>
      </c>
      <c r="G14" s="202">
        <v>38035.767041681102</v>
      </c>
      <c r="H14" s="207">
        <v>336.18479930908501</v>
      </c>
      <c r="I14" s="207">
        <v>7664.2849868932599</v>
      </c>
      <c r="J14" s="205">
        <v>438.61190007970799</v>
      </c>
      <c r="K14" s="110">
        <f t="shared" si="2"/>
        <v>46474.848727963152</v>
      </c>
      <c r="L14" s="211">
        <f>F14+K14</f>
        <v>179110.73903443007</v>
      </c>
      <c r="M14" s="214">
        <v>47121.06</v>
      </c>
      <c r="N14" s="214">
        <v>51174.45</v>
      </c>
      <c r="O14" s="201">
        <f t="shared" si="3"/>
        <v>-4053.3899999999994</v>
      </c>
      <c r="P14" s="205">
        <v>175057.34903442999</v>
      </c>
      <c r="Q14" s="127">
        <v>5.81</v>
      </c>
      <c r="R14" s="128"/>
      <c r="S14" s="128"/>
      <c r="T14" s="128"/>
    </row>
    <row r="15" spans="2:20" s="99" customFormat="1" ht="24.9" customHeight="1">
      <c r="B15" s="210" t="s">
        <v>36</v>
      </c>
      <c r="C15" s="109">
        <f>P15-O15-K15-E15-D15</f>
        <v>167773.69828875319</v>
      </c>
      <c r="D15" s="110">
        <v>14105.0580466827</v>
      </c>
      <c r="E15" s="111"/>
      <c r="F15" s="201">
        <f t="shared" si="1"/>
        <v>181878.7563354359</v>
      </c>
      <c r="G15" s="112"/>
      <c r="H15" s="209"/>
      <c r="I15" s="209"/>
      <c r="J15" s="121">
        <v>461.07484324501303</v>
      </c>
      <c r="K15" s="110">
        <f t="shared" si="2"/>
        <v>461.07484324501303</v>
      </c>
      <c r="L15" s="122"/>
      <c r="M15" s="123">
        <v>50735.268376795699</v>
      </c>
      <c r="N15" s="123">
        <v>51887.683319705597</v>
      </c>
      <c r="O15" s="201">
        <f t="shared" si="3"/>
        <v>-1152.4149429098979</v>
      </c>
      <c r="P15" s="230">
        <v>181187.416235771</v>
      </c>
      <c r="Q15" s="128"/>
      <c r="R15" s="110"/>
    </row>
    <row r="16" spans="2:20" s="99" customFormat="1" ht="24.9" customHeight="1">
      <c r="B16" s="113"/>
      <c r="C16" s="109"/>
      <c r="D16" s="110"/>
      <c r="E16" s="111"/>
      <c r="F16" s="114"/>
      <c r="G16" s="112"/>
      <c r="H16" s="209"/>
      <c r="I16" s="209"/>
      <c r="J16" s="121"/>
      <c r="K16" s="110"/>
      <c r="L16" s="122"/>
      <c r="M16" s="123"/>
      <c r="N16" s="123"/>
      <c r="O16" s="114"/>
      <c r="P16" s="124"/>
      <c r="Q16" s="128"/>
      <c r="R16" s="110"/>
    </row>
    <row r="17" spans="2:20" ht="19.5" customHeight="1">
      <c r="B17" s="115" t="s">
        <v>43</v>
      </c>
      <c r="C17" s="116"/>
      <c r="D17" s="117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25"/>
      <c r="Q17" s="129"/>
      <c r="R17" s="108"/>
      <c r="S17" s="108"/>
      <c r="T17" s="108"/>
    </row>
    <row r="18" spans="2:20" ht="24.9" customHeight="1">
      <c r="B18" s="210">
        <v>2014</v>
      </c>
      <c r="C18" s="218">
        <v>-5.1196708688850396</v>
      </c>
      <c r="D18" s="218">
        <v>7.6488628280217696</v>
      </c>
      <c r="E18" s="218">
        <v>1.43470566281292</v>
      </c>
      <c r="F18" s="218">
        <v>-3.7437918217481898</v>
      </c>
      <c r="G18" s="218">
        <v>5.1074326161538099</v>
      </c>
      <c r="H18" s="218">
        <v>1.6462922157358499</v>
      </c>
      <c r="I18" s="218">
        <v>33.600136084104498</v>
      </c>
      <c r="J18" s="218">
        <v>-20.207108943904</v>
      </c>
      <c r="K18" s="218">
        <v>4.8254495206270898</v>
      </c>
      <c r="L18" s="218">
        <v>-1.8118667869674701</v>
      </c>
      <c r="M18" s="218">
        <v>-0.95685901783216198</v>
      </c>
      <c r="N18" s="218">
        <v>-14.4131422192649</v>
      </c>
      <c r="O18" s="218">
        <v>-49.070651173045398</v>
      </c>
      <c r="P18" s="219">
        <v>2.8562401989389201</v>
      </c>
      <c r="Q18" s="129"/>
      <c r="S18" s="108"/>
      <c r="T18" s="108"/>
    </row>
    <row r="19" spans="2:20" ht="24.9" customHeight="1">
      <c r="B19" s="210">
        <v>2015</v>
      </c>
      <c r="C19" s="218">
        <v>2.1551187660233002</v>
      </c>
      <c r="D19" s="218">
        <v>-8.5026402053542505</v>
      </c>
      <c r="E19" s="218">
        <v>2.6559751379548802</v>
      </c>
      <c r="F19" s="218">
        <v>0.92970638801613203</v>
      </c>
      <c r="G19" s="218">
        <v>-2.7244908216338199</v>
      </c>
      <c r="H19" s="218">
        <v>0.95407011757320404</v>
      </c>
      <c r="I19" s="218">
        <v>45.7318085142808</v>
      </c>
      <c r="J19" s="218">
        <v>6.0453232555748402</v>
      </c>
      <c r="K19" s="218">
        <v>-2.4035323022071999</v>
      </c>
      <c r="L19" s="218">
        <v>0.12743363941736299</v>
      </c>
      <c r="M19" s="218">
        <v>17.627396783002499</v>
      </c>
      <c r="N19" s="218">
        <v>7.9323335926475798</v>
      </c>
      <c r="O19" s="218">
        <v>-40.627719269239002</v>
      </c>
      <c r="P19" s="219">
        <v>2.12075931001407</v>
      </c>
      <c r="Q19" s="129"/>
    </row>
    <row r="20" spans="2:20" ht="18">
      <c r="B20" s="210">
        <v>2016</v>
      </c>
      <c r="C20" s="218">
        <v>-2.1744424814430001</v>
      </c>
      <c r="D20" s="218">
        <v>6.1244219535547897</v>
      </c>
      <c r="E20" s="218">
        <v>-9.0514447003733997E-2</v>
      </c>
      <c r="F20" s="218">
        <v>-1.2863114973835501</v>
      </c>
      <c r="G20" s="218">
        <v>12.2330550504785</v>
      </c>
      <c r="H20" s="218">
        <v>1.01100025579769</v>
      </c>
      <c r="I20" s="218">
        <v>255.174892063991</v>
      </c>
      <c r="J20" s="218">
        <v>3.6458654691818002</v>
      </c>
      <c r="K20" s="218">
        <v>13.386098737020401</v>
      </c>
      <c r="L20" s="218">
        <v>2.1559043687205599</v>
      </c>
      <c r="M20" s="218">
        <v>2.8935852954994199</v>
      </c>
      <c r="N20" s="218">
        <v>-1.0938404562487201</v>
      </c>
      <c r="O20" s="218">
        <v>-40.662001768632898</v>
      </c>
      <c r="P20" s="219">
        <v>3.3734657246650301</v>
      </c>
      <c r="R20" s="108"/>
    </row>
    <row r="21" spans="2:20" ht="18">
      <c r="B21" s="210">
        <v>2017</v>
      </c>
      <c r="C21" s="218">
        <v>4.0969012859774701</v>
      </c>
      <c r="D21" s="218">
        <v>-10.8226103164431</v>
      </c>
      <c r="E21" s="218">
        <v>5.3187906641123703</v>
      </c>
      <c r="F21" s="218">
        <v>2.4304162347576299</v>
      </c>
      <c r="G21" s="218">
        <v>1.02867418074656</v>
      </c>
      <c r="H21" s="218">
        <v>1.8165493263503001</v>
      </c>
      <c r="I21" s="218">
        <v>338.88025049721301</v>
      </c>
      <c r="J21" s="218">
        <v>5.6967981508738701</v>
      </c>
      <c r="K21" s="218">
        <v>7.1792877997260902</v>
      </c>
      <c r="L21" s="218">
        <v>3.6669996139627901</v>
      </c>
      <c r="M21" s="218">
        <v>23.7900757271562</v>
      </c>
      <c r="N21" s="218">
        <v>7.67112197580024</v>
      </c>
      <c r="O21" s="218">
        <v>-269.68995724394802</v>
      </c>
      <c r="P21" s="219">
        <v>8.1288949158405792</v>
      </c>
      <c r="Q21" s="70"/>
      <c r="R21" s="108"/>
    </row>
    <row r="22" spans="2:20" ht="18">
      <c r="B22" s="210">
        <v>2018</v>
      </c>
      <c r="C22" s="218">
        <v>3.8447419077515699</v>
      </c>
      <c r="D22" s="218">
        <v>1.8313047430874601</v>
      </c>
      <c r="E22" s="218">
        <v>3.1423890400094301</v>
      </c>
      <c r="F22" s="218">
        <v>3.6406136014980501</v>
      </c>
      <c r="G22" s="218">
        <v>13.1536283080915</v>
      </c>
      <c r="H22" s="218">
        <v>9.8210293370188495</v>
      </c>
      <c r="I22" s="218">
        <v>-11.146842828132099</v>
      </c>
      <c r="J22" s="218">
        <v>4.9025923483425196</v>
      </c>
      <c r="K22" s="218">
        <v>11.2410012936882</v>
      </c>
      <c r="L22" s="218">
        <v>5.68677112357617</v>
      </c>
      <c r="M22" s="218">
        <v>6.6163845930714098</v>
      </c>
      <c r="N22" s="218">
        <v>4.9622953518594199</v>
      </c>
      <c r="O22" s="218">
        <v>25.725639124943001</v>
      </c>
      <c r="P22" s="219">
        <v>6.2000776718422497</v>
      </c>
      <c r="R22" s="108"/>
    </row>
    <row r="23" spans="2:20" ht="18">
      <c r="B23" s="210">
        <v>2019</v>
      </c>
      <c r="C23" s="218">
        <v>13.9220163607802</v>
      </c>
      <c r="D23" s="218">
        <v>5.3830724444389899</v>
      </c>
      <c r="E23" s="218">
        <v>2.6033541437840002</v>
      </c>
      <c r="F23" s="218">
        <v>12.9889467791883</v>
      </c>
      <c r="G23" s="218">
        <v>-10.022889755877699</v>
      </c>
      <c r="H23" s="218">
        <v>-11.006209834479399</v>
      </c>
      <c r="I23" s="218">
        <v>35.391395186411899</v>
      </c>
      <c r="J23" s="218">
        <v>5.1536221914021398</v>
      </c>
      <c r="K23" s="218">
        <v>-7.2192254585834803</v>
      </c>
      <c r="L23" s="218">
        <v>7.2626399760891696</v>
      </c>
      <c r="M23" s="218">
        <v>12.7330678395139</v>
      </c>
      <c r="N23" s="218">
        <v>15.881163586696101</v>
      </c>
      <c r="O23" s="218">
        <v>-17.6297593931303</v>
      </c>
      <c r="P23" s="219">
        <v>6.5077747875727701</v>
      </c>
    </row>
    <row r="24" spans="2:20" ht="18.899999999999999" customHeight="1">
      <c r="B24" s="210" t="s">
        <v>34</v>
      </c>
      <c r="C24" s="220">
        <f t="shared" ref="C24:P25" si="4">(C13/C12-1)*100</f>
        <v>-0.97163798280378577</v>
      </c>
      <c r="D24" s="220">
        <f t="shared" si="4"/>
        <v>10.10306277298465</v>
      </c>
      <c r="E24" s="221">
        <f t="shared" si="4"/>
        <v>2.0443440119510825E-2</v>
      </c>
      <c r="F24" s="221">
        <f t="shared" si="4"/>
        <v>3.1133630479929231E-2</v>
      </c>
      <c r="G24" s="220">
        <f t="shared" si="4"/>
        <v>1.7705800724483689</v>
      </c>
      <c r="H24" s="220">
        <f t="shared" si="4"/>
        <v>-3.0508028397180587</v>
      </c>
      <c r="I24" s="220">
        <f t="shared" si="4"/>
        <v>3.5447390452448158</v>
      </c>
      <c r="J24" s="220">
        <f t="shared" si="4"/>
        <v>5.3999999999998272</v>
      </c>
      <c r="K24" s="220">
        <f t="shared" si="4"/>
        <v>1.9060272648995236</v>
      </c>
      <c r="L24" s="220">
        <f t="shared" si="4"/>
        <v>0.49068464017034685</v>
      </c>
      <c r="M24" s="220">
        <f t="shared" si="4"/>
        <v>-50.657322010327434</v>
      </c>
      <c r="N24" s="220">
        <f t="shared" si="4"/>
        <v>-54.49997753700768</v>
      </c>
      <c r="O24" s="220">
        <f t="shared" si="4"/>
        <v>1.4823437272457163</v>
      </c>
      <c r="P24" s="220">
        <f t="shared" si="4"/>
        <v>0.51394165966551775</v>
      </c>
    </row>
    <row r="25" spans="2:20" ht="18.899999999999999" customHeight="1">
      <c r="B25" s="210" t="s">
        <v>47</v>
      </c>
      <c r="C25" s="220">
        <f t="shared" ref="C25:P25" si="5">(C14/C13-1)*100</f>
        <v>0.77452085956952743</v>
      </c>
      <c r="D25" s="220">
        <f t="shared" si="5"/>
        <v>82.084919576204811</v>
      </c>
      <c r="E25" s="220">
        <f t="shared" si="5"/>
        <v>0.77452085956999372</v>
      </c>
      <c r="F25" s="220">
        <f t="shared" si="5"/>
        <v>8.8064906054555756</v>
      </c>
      <c r="G25" s="220">
        <f t="shared" si="5"/>
        <v>5.817991296297409</v>
      </c>
      <c r="H25" s="220">
        <f t="shared" si="5"/>
        <v>-21.627485878693385</v>
      </c>
      <c r="I25" s="220">
        <f t="shared" si="5"/>
        <v>117.21572851072186</v>
      </c>
      <c r="J25" s="220">
        <f t="shared" si="5"/>
        <v>4.3824168964780252</v>
      </c>
      <c r="K25" s="220">
        <f t="shared" si="4"/>
        <v>15.259017127503594</v>
      </c>
      <c r="L25" s="220">
        <f t="shared" si="5"/>
        <v>10.410330287572634</v>
      </c>
      <c r="M25" s="220">
        <f t="shared" si="5"/>
        <v>69.078515581136955</v>
      </c>
      <c r="N25" s="220">
        <f t="shared" si="5"/>
        <v>113.80621411722349</v>
      </c>
      <c r="O25" s="220">
        <f t="shared" si="5"/>
        <v>-203.02519434298017</v>
      </c>
      <c r="P25" s="220">
        <f t="shared" si="5"/>
        <v>5.3564779177171173</v>
      </c>
    </row>
    <row r="26" spans="2:20" ht="18.899999999999999" customHeight="1">
      <c r="B26" s="210" t="s">
        <v>36</v>
      </c>
      <c r="C26" s="220">
        <f t="shared" ref="C26:P26" si="6">(C15/C14-1)*100</f>
        <v>53.061513339790409</v>
      </c>
      <c r="D26" s="220">
        <f t="shared" si="6"/>
        <v>-35.669241514036301</v>
      </c>
      <c r="E26" s="220">
        <f t="shared" si="6"/>
        <v>-100</v>
      </c>
      <c r="F26" s="220">
        <f t="shared" si="6"/>
        <v>37.126350880737505</v>
      </c>
      <c r="G26" s="220">
        <f t="shared" si="6"/>
        <v>-100</v>
      </c>
      <c r="H26" s="220">
        <f t="shared" si="6"/>
        <v>-100</v>
      </c>
      <c r="I26" s="220">
        <f t="shared" si="6"/>
        <v>-100</v>
      </c>
      <c r="J26" s="220">
        <f t="shared" si="6"/>
        <v>5.1213711167487519</v>
      </c>
      <c r="K26" s="220">
        <f t="shared" si="6"/>
        <v>-99.007904585243779</v>
      </c>
      <c r="L26" s="220">
        <f t="shared" si="6"/>
        <v>-100</v>
      </c>
      <c r="M26" s="220">
        <f t="shared" si="6"/>
        <v>7.6700489691779117</v>
      </c>
      <c r="N26" s="220">
        <f t="shared" si="6"/>
        <v>1.3937293311517829</v>
      </c>
      <c r="O26" s="220">
        <f t="shared" si="6"/>
        <v>-71.569107761407167</v>
      </c>
      <c r="P26" s="220">
        <f t="shared" si="6"/>
        <v>3.5017479901031434</v>
      </c>
    </row>
    <row r="27" spans="2:20">
      <c r="B27" s="100" t="s">
        <v>44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2:20">
      <c r="K28" s="126"/>
    </row>
  </sheetData>
  <mergeCells count="1">
    <mergeCell ref="B2:P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topLeftCell="A57" workbookViewId="0">
      <selection activeCell="M23" sqref="M23"/>
    </sheetView>
  </sheetViews>
  <sheetFormatPr defaultColWidth="9" defaultRowHeight="14.4"/>
  <cols>
    <col min="1" max="1" width="25.44140625" customWidth="1"/>
    <col min="2" max="11" width="15.44140625" customWidth="1"/>
  </cols>
  <sheetData>
    <row r="1" spans="1:11">
      <c r="A1" t="s">
        <v>50</v>
      </c>
      <c r="B1" t="s">
        <v>51</v>
      </c>
    </row>
    <row r="2" spans="1:11">
      <c r="A2" t="s">
        <v>52</v>
      </c>
      <c r="B2" t="s">
        <v>53</v>
      </c>
    </row>
    <row r="3" spans="1:11">
      <c r="A3" t="s">
        <v>54</v>
      </c>
      <c r="B3" t="s">
        <v>55</v>
      </c>
    </row>
    <row r="4" spans="1:11">
      <c r="A4" t="s">
        <v>56</v>
      </c>
      <c r="B4" t="s">
        <v>57</v>
      </c>
    </row>
    <row r="5" spans="1:11">
      <c r="A5" t="s">
        <v>58</v>
      </c>
      <c r="B5" t="s">
        <v>59</v>
      </c>
    </row>
    <row r="6" spans="1:11">
      <c r="A6" t="s">
        <v>60</v>
      </c>
    </row>
    <row r="7" spans="1:11">
      <c r="A7" t="s">
        <v>61</v>
      </c>
      <c r="B7" t="s">
        <v>62</v>
      </c>
      <c r="C7" t="s">
        <v>63</v>
      </c>
      <c r="D7" t="s">
        <v>64</v>
      </c>
      <c r="E7" t="s">
        <v>65</v>
      </c>
      <c r="F7" t="s">
        <v>66</v>
      </c>
      <c r="G7" t="s">
        <v>67</v>
      </c>
      <c r="H7" t="s">
        <v>68</v>
      </c>
      <c r="I7" t="s">
        <v>69</v>
      </c>
      <c r="J7" t="s">
        <v>70</v>
      </c>
      <c r="K7" t="s">
        <v>71</v>
      </c>
    </row>
    <row r="8" spans="1:11">
      <c r="A8" t="s">
        <v>72</v>
      </c>
      <c r="B8" s="32">
        <v>10066522.034</v>
      </c>
      <c r="C8" s="32">
        <v>18897182.381999999</v>
      </c>
      <c r="D8" s="32">
        <v>30257082.809999999</v>
      </c>
      <c r="E8" s="32">
        <v>33780595.390000001</v>
      </c>
      <c r="F8" s="32">
        <v>35108504.640000001</v>
      </c>
      <c r="G8" s="32">
        <v>37050471.600000001</v>
      </c>
      <c r="H8" s="32">
        <v>54290974.200000003</v>
      </c>
      <c r="I8" s="32">
        <v>50351139.57</v>
      </c>
      <c r="J8" s="32">
        <v>51510265.369999997</v>
      </c>
      <c r="K8" s="32">
        <v>51222688.409999996</v>
      </c>
    </row>
    <row r="9" spans="1:11">
      <c r="A9" t="s">
        <v>73</v>
      </c>
      <c r="B9" s="32">
        <v>27185729.431000002</v>
      </c>
      <c r="C9" s="32">
        <v>37867767.134999998</v>
      </c>
      <c r="D9" s="32">
        <v>53657886.909999996</v>
      </c>
      <c r="E9" s="32">
        <v>54154727.770000003</v>
      </c>
      <c r="F9" s="32">
        <v>81204979.239999995</v>
      </c>
      <c r="G9" s="32">
        <v>141842650.75</v>
      </c>
      <c r="H9" s="32"/>
      <c r="I9" s="32">
        <v>171392525.53</v>
      </c>
      <c r="J9" s="32">
        <v>197280836.65000001</v>
      </c>
      <c r="K9" s="32">
        <v>199585568.22</v>
      </c>
    </row>
    <row r="10" spans="1:11">
      <c r="A10" t="s">
        <v>74</v>
      </c>
      <c r="B10" s="32">
        <v>196093160.06600001</v>
      </c>
      <c r="C10" s="32">
        <v>209365388.44100001</v>
      </c>
      <c r="D10" s="32">
        <v>255724487.69999999</v>
      </c>
      <c r="E10" s="32">
        <v>298225317.43000001</v>
      </c>
      <c r="F10" s="32">
        <v>301695187.12</v>
      </c>
      <c r="G10" s="32">
        <v>515928129.72000003</v>
      </c>
      <c r="H10" s="32">
        <v>568981841.28999996</v>
      </c>
      <c r="I10" s="32">
        <v>575178052.13999999</v>
      </c>
      <c r="J10" s="32">
        <v>715690806.53999996</v>
      </c>
      <c r="K10" s="32">
        <v>905891918.95000005</v>
      </c>
    </row>
    <row r="11" spans="1:11">
      <c r="A11" t="s">
        <v>75</v>
      </c>
      <c r="B11" s="32">
        <v>52667028.247000001</v>
      </c>
      <c r="C11" s="32">
        <v>71826555.248999998</v>
      </c>
      <c r="D11" s="32">
        <v>115076865.73</v>
      </c>
      <c r="E11" s="32">
        <v>84074264.170000002</v>
      </c>
      <c r="F11" s="32">
        <v>106664963.23</v>
      </c>
      <c r="G11" s="32">
        <v>178237134.71000001</v>
      </c>
      <c r="H11" s="32">
        <v>199412439.33000001</v>
      </c>
      <c r="I11" s="32">
        <v>338835493.56</v>
      </c>
      <c r="J11" s="32">
        <v>456797364.63</v>
      </c>
      <c r="K11" s="32">
        <v>424530078.05000001</v>
      </c>
    </row>
    <row r="12" spans="1:11">
      <c r="A12" t="s">
        <v>76</v>
      </c>
      <c r="B12" s="32">
        <v>114307490.39300001</v>
      </c>
      <c r="C12" s="32">
        <v>129567793.895</v>
      </c>
      <c r="D12" s="32">
        <v>106203367.11</v>
      </c>
      <c r="E12" s="32">
        <v>141532573.19999999</v>
      </c>
      <c r="F12" s="32">
        <v>187934535.31999999</v>
      </c>
      <c r="G12" s="32">
        <v>364557927.91000003</v>
      </c>
      <c r="H12" s="32">
        <v>390957320.68000001</v>
      </c>
      <c r="I12" s="32">
        <v>645537427.15999997</v>
      </c>
      <c r="J12" s="32">
        <v>719714681.50999999</v>
      </c>
      <c r="K12" s="32">
        <v>886755125.07000005</v>
      </c>
    </row>
    <row r="13" spans="1:11">
      <c r="A13" t="s">
        <v>77</v>
      </c>
      <c r="B13" s="32">
        <v>2278110.9939999999</v>
      </c>
      <c r="C13" s="32">
        <v>3905312.9989999998</v>
      </c>
      <c r="D13" s="32">
        <v>4579508.82</v>
      </c>
      <c r="E13" s="32">
        <v>5823547.1399999997</v>
      </c>
      <c r="F13" s="32">
        <v>8484612.8100000005</v>
      </c>
      <c r="G13" s="32">
        <v>14874386.140000001</v>
      </c>
      <c r="H13" s="32">
        <v>22826301.199999999</v>
      </c>
      <c r="I13" s="32">
        <v>25552372.27</v>
      </c>
      <c r="J13" s="32">
        <v>23100870.239999998</v>
      </c>
      <c r="K13" s="32">
        <v>30204747.920000002</v>
      </c>
    </row>
    <row r="14" spans="1:11">
      <c r="A14" t="s">
        <v>78</v>
      </c>
      <c r="B14" s="32">
        <v>69865354.400000006</v>
      </c>
      <c r="C14" s="32">
        <v>91903380.445999995</v>
      </c>
      <c r="D14" s="32">
        <v>137321913.41</v>
      </c>
      <c r="E14" s="32">
        <v>140254186.24000001</v>
      </c>
      <c r="F14" s="32">
        <v>199178562.69</v>
      </c>
      <c r="G14" s="32">
        <v>351853531.01999998</v>
      </c>
      <c r="H14" s="32">
        <v>454140864.14999998</v>
      </c>
      <c r="I14" s="32">
        <v>528390691.77999997</v>
      </c>
      <c r="J14" s="32">
        <v>468224103.35000002</v>
      </c>
      <c r="K14" s="32">
        <v>511415225.33999997</v>
      </c>
    </row>
    <row r="15" spans="1:11">
      <c r="A15" t="s">
        <v>79</v>
      </c>
      <c r="B15" s="32">
        <v>80578161.109999999</v>
      </c>
      <c r="C15" s="32">
        <v>96407658.026999995</v>
      </c>
      <c r="D15" s="32">
        <v>120170496.94</v>
      </c>
      <c r="E15" s="32">
        <v>146611632.99000001</v>
      </c>
      <c r="F15" s="32">
        <v>198639430.18000001</v>
      </c>
      <c r="G15" s="32">
        <v>246657426.96000001</v>
      </c>
      <c r="H15" s="32">
        <v>448765450.32999998</v>
      </c>
      <c r="I15" s="32">
        <v>608489837.58000004</v>
      </c>
      <c r="J15" s="32">
        <v>421869917.23000002</v>
      </c>
      <c r="K15" s="32">
        <v>499622696.81</v>
      </c>
    </row>
    <row r="16" spans="1:11">
      <c r="A16" t="s">
        <v>80</v>
      </c>
      <c r="B16" s="32">
        <v>41138157.148000002</v>
      </c>
      <c r="C16" s="32">
        <v>68063693.724999994</v>
      </c>
      <c r="D16" s="32">
        <v>104588314.67</v>
      </c>
      <c r="E16" s="32">
        <v>48015094.579999998</v>
      </c>
      <c r="F16" s="32">
        <v>81611728.650000006</v>
      </c>
      <c r="G16" s="32">
        <v>130608663.14</v>
      </c>
      <c r="H16" s="32">
        <v>129242362.27</v>
      </c>
      <c r="I16" s="32">
        <v>185395595.56</v>
      </c>
      <c r="J16" s="32">
        <v>220873032.93000001</v>
      </c>
      <c r="K16" s="32">
        <v>235850226.80000001</v>
      </c>
    </row>
    <row r="17" spans="1:11">
      <c r="A17" t="s">
        <v>81</v>
      </c>
      <c r="B17" s="32">
        <v>3241301.9509999999</v>
      </c>
      <c r="C17" s="32">
        <v>5975333.3689999999</v>
      </c>
      <c r="D17" s="32">
        <v>5470784.6600000001</v>
      </c>
      <c r="E17" s="32">
        <v>17456362.34</v>
      </c>
      <c r="F17" s="32">
        <v>24487301.030000001</v>
      </c>
      <c r="G17" s="32">
        <v>39856154.530000001</v>
      </c>
      <c r="H17" s="32">
        <v>38105327.299999997</v>
      </c>
      <c r="I17" s="32">
        <v>36270587.869999997</v>
      </c>
      <c r="J17" s="32">
        <v>49647680.32</v>
      </c>
      <c r="K17" s="32">
        <v>61985189.549999997</v>
      </c>
    </row>
    <row r="18" spans="1:11">
      <c r="A18" t="s">
        <v>82</v>
      </c>
      <c r="B18" s="32">
        <v>92643850.927000001</v>
      </c>
      <c r="C18" s="32">
        <v>121330277.207</v>
      </c>
      <c r="D18" s="32">
        <v>128495895.44</v>
      </c>
      <c r="E18" s="32">
        <v>182547179.08000001</v>
      </c>
      <c r="F18" s="32">
        <v>287652402.33999997</v>
      </c>
      <c r="G18" s="32">
        <v>320454062.66000003</v>
      </c>
      <c r="H18" s="32">
        <v>286219479.67000002</v>
      </c>
      <c r="I18" s="32">
        <v>422435434.69999999</v>
      </c>
      <c r="J18" s="32">
        <v>595600097.30999994</v>
      </c>
      <c r="K18" s="32">
        <v>373558048.69</v>
      </c>
    </row>
    <row r="19" spans="1:11"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t="s">
        <v>72</v>
      </c>
      <c r="B21" s="32">
        <f>B8/B8-1</f>
        <v>0</v>
      </c>
      <c r="C21" s="32">
        <f t="shared" ref="C21:K21" si="0">C8/B8-1</f>
        <v>0.87723051895919579</v>
      </c>
      <c r="D21" s="32">
        <f t="shared" si="0"/>
        <v>0.60114255122078752</v>
      </c>
      <c r="E21" s="32">
        <f t="shared" si="0"/>
        <v>0.11645248823642307</v>
      </c>
      <c r="F21" s="32">
        <f t="shared" si="0"/>
        <v>3.9309823721848769E-2</v>
      </c>
      <c r="G21" s="32">
        <f t="shared" si="0"/>
        <v>5.5313291748332327E-2</v>
      </c>
      <c r="H21" s="32">
        <f t="shared" si="0"/>
        <v>0.46532478145298417</v>
      </c>
      <c r="I21" s="32">
        <f t="shared" si="0"/>
        <v>-7.2568869652001933E-2</v>
      </c>
      <c r="J21" s="32">
        <f t="shared" si="0"/>
        <v>2.3020845404869927E-2</v>
      </c>
      <c r="K21" s="32">
        <f t="shared" si="0"/>
        <v>-5.5829058137115695E-3</v>
      </c>
    </row>
    <row r="22" spans="1:11">
      <c r="A22" t="s">
        <v>73</v>
      </c>
      <c r="B22" s="32">
        <f>B9/B9-1</f>
        <v>0</v>
      </c>
      <c r="C22" s="32">
        <f t="shared" ref="C22:K22" si="1">C9/B9-1</f>
        <v>0.39292812543845979</v>
      </c>
      <c r="D22" s="32">
        <f t="shared" si="1"/>
        <v>0.41698048154536371</v>
      </c>
      <c r="E22" s="32">
        <f t="shared" si="1"/>
        <v>9.2594190455794756E-3</v>
      </c>
      <c r="F22" s="32">
        <f t="shared" si="1"/>
        <v>0.4994993527598337</v>
      </c>
      <c r="G22" s="32">
        <f t="shared" si="1"/>
        <v>0.7467235639675045</v>
      </c>
      <c r="H22" s="32">
        <f t="shared" si="1"/>
        <v>-1</v>
      </c>
      <c r="I22" s="32" t="e">
        <f t="shared" si="1"/>
        <v>#DIV/0!</v>
      </c>
      <c r="J22" s="32">
        <f t="shared" si="1"/>
        <v>0.15104690849233449</v>
      </c>
      <c r="K22" s="32">
        <f t="shared" si="1"/>
        <v>1.1682490854846073E-2</v>
      </c>
    </row>
    <row r="23" spans="1:11">
      <c r="A23" t="s">
        <v>74</v>
      </c>
      <c r="B23" s="32">
        <f t="shared" ref="B23:B31" si="2">B10/B10-1</f>
        <v>0</v>
      </c>
      <c r="C23" s="32">
        <f t="shared" ref="C23:K31" si="3">C10/B10-1</f>
        <v>6.7683280592412798E-2</v>
      </c>
      <c r="D23" s="32">
        <f t="shared" si="3"/>
        <v>0.22142675828227532</v>
      </c>
      <c r="E23" s="32">
        <f t="shared" si="3"/>
        <v>0.16619773144236127</v>
      </c>
      <c r="F23" s="32">
        <f t="shared" si="3"/>
        <v>1.1635060765135874E-2</v>
      </c>
      <c r="G23" s="32">
        <f t="shared" si="3"/>
        <v>0.71009731592035097</v>
      </c>
      <c r="H23" s="32">
        <f t="shared" si="3"/>
        <v>0.10283159322751567</v>
      </c>
      <c r="I23" s="32">
        <f t="shared" si="3"/>
        <v>1.0889997536567941E-2</v>
      </c>
      <c r="J23" s="32">
        <f t="shared" si="3"/>
        <v>0.24429436046318198</v>
      </c>
      <c r="K23" s="32">
        <f t="shared" si="3"/>
        <v>0.26575877553817606</v>
      </c>
    </row>
    <row r="24" spans="1:11">
      <c r="A24" t="s">
        <v>75</v>
      </c>
      <c r="B24" s="32">
        <f t="shared" si="2"/>
        <v>0</v>
      </c>
      <c r="C24" s="32">
        <f t="shared" si="3"/>
        <v>0.36378598982545318</v>
      </c>
      <c r="D24" s="32">
        <f t="shared" si="3"/>
        <v>0.60214930718958781</v>
      </c>
      <c r="E24" s="32">
        <f t="shared" si="3"/>
        <v>-0.2694077681324768</v>
      </c>
      <c r="F24" s="32">
        <f t="shared" si="3"/>
        <v>0.26869933722311412</v>
      </c>
      <c r="G24" s="32">
        <f t="shared" si="3"/>
        <v>0.67099982330345953</v>
      </c>
      <c r="H24" s="32">
        <f t="shared" si="3"/>
        <v>0.11880411259108947</v>
      </c>
      <c r="I24" s="32">
        <f t="shared" si="3"/>
        <v>0.69916929304131381</v>
      </c>
      <c r="J24" s="32">
        <f t="shared" si="3"/>
        <v>0.34813906250087601</v>
      </c>
      <c r="K24" s="32">
        <f t="shared" si="3"/>
        <v>-7.0638075169579984E-2</v>
      </c>
    </row>
    <row r="25" spans="1:11">
      <c r="A25" t="s">
        <v>76</v>
      </c>
      <c r="B25" s="32">
        <f t="shared" si="2"/>
        <v>0</v>
      </c>
      <c r="C25" s="32">
        <f t="shared" si="3"/>
        <v>0.13350221800455619</v>
      </c>
      <c r="D25" s="32">
        <f t="shared" si="3"/>
        <v>-0.1803258825563876</v>
      </c>
      <c r="E25" s="32">
        <f t="shared" si="3"/>
        <v>0.33265617702504491</v>
      </c>
      <c r="F25" s="32">
        <f t="shared" si="3"/>
        <v>0.32785358925418029</v>
      </c>
      <c r="G25" s="32">
        <f t="shared" si="3"/>
        <v>0.93981338921694069</v>
      </c>
      <c r="H25" s="32">
        <f t="shared" si="3"/>
        <v>7.2414809139790037E-2</v>
      </c>
      <c r="I25" s="32">
        <f t="shared" si="3"/>
        <v>0.65117109467909073</v>
      </c>
      <c r="J25" s="32">
        <f t="shared" si="3"/>
        <v>0.11490775163314404</v>
      </c>
      <c r="K25" s="32">
        <f t="shared" si="3"/>
        <v>0.23209258870409633</v>
      </c>
    </row>
    <row r="26" spans="1:11">
      <c r="A26" t="s">
        <v>77</v>
      </c>
      <c r="B26" s="32">
        <f t="shared" si="2"/>
        <v>0</v>
      </c>
      <c r="C26" s="32">
        <f t="shared" si="3"/>
        <v>0.71427687644968185</v>
      </c>
      <c r="D26" s="32">
        <f t="shared" si="3"/>
        <v>0.17263554065260234</v>
      </c>
      <c r="E26" s="32">
        <f t="shared" si="3"/>
        <v>0.27165322066133712</v>
      </c>
      <c r="F26" s="32">
        <f t="shared" si="3"/>
        <v>0.4569492795416783</v>
      </c>
      <c r="G26" s="32">
        <f t="shared" si="3"/>
        <v>0.75310134629466963</v>
      </c>
      <c r="H26" s="32">
        <f t="shared" si="3"/>
        <v>0.53460458705020542</v>
      </c>
      <c r="I26" s="32">
        <f t="shared" si="3"/>
        <v>0.11942675451947515</v>
      </c>
      <c r="J26" s="32">
        <f t="shared" si="3"/>
        <v>-9.5940290948179796E-2</v>
      </c>
      <c r="K26" s="32">
        <f t="shared" si="3"/>
        <v>0.30751558734351847</v>
      </c>
    </row>
    <row r="27" spans="1:11">
      <c r="A27" t="s">
        <v>78</v>
      </c>
      <c r="B27" s="32">
        <f t="shared" si="2"/>
        <v>0</v>
      </c>
      <c r="C27" s="32">
        <f t="shared" si="3"/>
        <v>0.3154356867615058</v>
      </c>
      <c r="D27" s="32">
        <f t="shared" si="3"/>
        <v>0.49419871982496599</v>
      </c>
      <c r="E27" s="32">
        <f t="shared" si="3"/>
        <v>2.1353276816389544E-2</v>
      </c>
      <c r="F27" s="32">
        <f t="shared" si="3"/>
        <v>0.42012561642309798</v>
      </c>
      <c r="G27" s="32">
        <f t="shared" si="3"/>
        <v>0.766523094996032</v>
      </c>
      <c r="H27" s="32">
        <f t="shared" si="3"/>
        <v>0.29070998046680341</v>
      </c>
      <c r="I27" s="32">
        <f t="shared" si="3"/>
        <v>0.16349514763215778</v>
      </c>
      <c r="J27" s="32">
        <f t="shared" si="3"/>
        <v>-0.11386761607649742</v>
      </c>
      <c r="K27" s="32">
        <f t="shared" si="3"/>
        <v>9.224455059229264E-2</v>
      </c>
    </row>
    <row r="28" spans="1:11">
      <c r="A28" t="s">
        <v>79</v>
      </c>
      <c r="B28" s="32">
        <f t="shared" si="2"/>
        <v>0</v>
      </c>
      <c r="C28" s="32">
        <f t="shared" si="3"/>
        <v>0.19644897201601075</v>
      </c>
      <c r="D28" s="32">
        <f t="shared" si="3"/>
        <v>0.24648289772110177</v>
      </c>
      <c r="E28" s="32">
        <f t="shared" si="3"/>
        <v>0.22003017981361794</v>
      </c>
      <c r="F28" s="32">
        <f t="shared" si="3"/>
        <v>0.3548681378751759</v>
      </c>
      <c r="G28" s="32">
        <f t="shared" si="3"/>
        <v>0.24173446700127865</v>
      </c>
      <c r="H28" s="32">
        <f t="shared" si="3"/>
        <v>0.81938754434009176</v>
      </c>
      <c r="I28" s="32">
        <f t="shared" si="3"/>
        <v>0.35591952796844462</v>
      </c>
      <c r="J28" s="32">
        <f t="shared" si="3"/>
        <v>-0.3066935695955062</v>
      </c>
      <c r="K28" s="32">
        <f t="shared" si="3"/>
        <v>0.18430510544701817</v>
      </c>
    </row>
    <row r="29" spans="1:11">
      <c r="A29" t="s">
        <v>80</v>
      </c>
      <c r="B29" s="32">
        <f t="shared" si="2"/>
        <v>0</v>
      </c>
      <c r="C29" s="32">
        <f t="shared" si="3"/>
        <v>0.65451489428979004</v>
      </c>
      <c r="D29" s="32">
        <f t="shared" si="3"/>
        <v>0.53662413756990102</v>
      </c>
      <c r="E29" s="32">
        <f t="shared" si="3"/>
        <v>-0.54091339236607283</v>
      </c>
      <c r="F29" s="32">
        <f t="shared" si="3"/>
        <v>0.69970983841390177</v>
      </c>
      <c r="G29" s="32">
        <f t="shared" si="3"/>
        <v>0.60036633582567789</v>
      </c>
      <c r="H29" s="32">
        <f t="shared" si="3"/>
        <v>-1.046102790697323E-2</v>
      </c>
      <c r="I29" s="32">
        <f t="shared" si="3"/>
        <v>0.43448009076691418</v>
      </c>
      <c r="J29" s="32">
        <f t="shared" si="3"/>
        <v>0.19136073466490933</v>
      </c>
      <c r="K29" s="32">
        <f t="shared" si="3"/>
        <v>6.7809065105501665E-2</v>
      </c>
    </row>
    <row r="30" spans="1:11">
      <c r="A30" t="s">
        <v>81</v>
      </c>
      <c r="B30" s="32">
        <f t="shared" si="2"/>
        <v>0</v>
      </c>
      <c r="C30" s="32">
        <f t="shared" si="3"/>
        <v>0.84349790896726007</v>
      </c>
      <c r="D30" s="32">
        <f t="shared" si="3"/>
        <v>-8.4438587412979493E-2</v>
      </c>
      <c r="E30" s="32">
        <f t="shared" si="3"/>
        <v>2.1908333858638844</v>
      </c>
      <c r="F30" s="32">
        <f t="shared" si="3"/>
        <v>0.40277227025066442</v>
      </c>
      <c r="G30" s="32">
        <f t="shared" si="3"/>
        <v>0.62762545701428007</v>
      </c>
      <c r="H30" s="32">
        <f t="shared" si="3"/>
        <v>-4.3928654197738615E-2</v>
      </c>
      <c r="I30" s="32">
        <f t="shared" si="3"/>
        <v>-4.8149158136216785E-2</v>
      </c>
      <c r="J30" s="32">
        <f t="shared" si="3"/>
        <v>0.36881377544653526</v>
      </c>
      <c r="K30" s="32">
        <f t="shared" si="3"/>
        <v>0.24850122202043701</v>
      </c>
    </row>
    <row r="31" spans="1:11">
      <c r="A31" t="s">
        <v>82</v>
      </c>
      <c r="B31" s="32">
        <f t="shared" si="2"/>
        <v>0</v>
      </c>
      <c r="C31" s="32">
        <f t="shared" si="3"/>
        <v>0.30964198911165575</v>
      </c>
      <c r="D31" s="32">
        <f t="shared" si="3"/>
        <v>5.9058780693089785E-2</v>
      </c>
      <c r="E31" s="32">
        <f t="shared" si="3"/>
        <v>0.42064599382661827</v>
      </c>
      <c r="F31" s="32">
        <f t="shared" si="3"/>
        <v>0.57577018604017072</v>
      </c>
      <c r="G31" s="32">
        <f t="shared" si="3"/>
        <v>0.11403228359354722</v>
      </c>
      <c r="H31" s="32">
        <f t="shared" si="3"/>
        <v>-0.10683148375722951</v>
      </c>
      <c r="I31" s="32">
        <f t="shared" si="3"/>
        <v>0.47591434093532592</v>
      </c>
      <c r="J31" s="32">
        <f t="shared" si="3"/>
        <v>0.40991983244250307</v>
      </c>
      <c r="K31" s="32">
        <f t="shared" si="3"/>
        <v>-0.3728039159544172</v>
      </c>
    </row>
    <row r="35" spans="1:11">
      <c r="A35" t="s">
        <v>50</v>
      </c>
      <c r="B35" t="s">
        <v>51</v>
      </c>
    </row>
    <row r="36" spans="1:11">
      <c r="A36" t="s">
        <v>52</v>
      </c>
      <c r="B36" t="s">
        <v>53</v>
      </c>
    </row>
    <row r="37" spans="1:11">
      <c r="A37" t="s">
        <v>54</v>
      </c>
      <c r="B37" t="s">
        <v>55</v>
      </c>
    </row>
    <row r="38" spans="1:11">
      <c r="A38" t="s">
        <v>56</v>
      </c>
      <c r="B38" t="s">
        <v>57</v>
      </c>
    </row>
    <row r="39" spans="1:11">
      <c r="A39" t="s">
        <v>58</v>
      </c>
      <c r="B39" t="s">
        <v>83</v>
      </c>
    </row>
    <row r="40" spans="1:11">
      <c r="A40" t="s">
        <v>60</v>
      </c>
    </row>
    <row r="41" spans="1:11">
      <c r="A41" t="s">
        <v>61</v>
      </c>
      <c r="B41" t="s">
        <v>62</v>
      </c>
      <c r="C41" t="s">
        <v>63</v>
      </c>
      <c r="D41" t="s">
        <v>64</v>
      </c>
      <c r="E41" t="s">
        <v>65</v>
      </c>
      <c r="F41" t="s">
        <v>66</v>
      </c>
      <c r="G41" t="s">
        <v>67</v>
      </c>
      <c r="H41" t="s">
        <v>68</v>
      </c>
      <c r="I41" t="s">
        <v>69</v>
      </c>
      <c r="J41" t="s">
        <v>70</v>
      </c>
      <c r="K41" t="s">
        <v>71</v>
      </c>
    </row>
    <row r="42" spans="1:11">
      <c r="A42" t="s">
        <v>72</v>
      </c>
      <c r="B42" s="32">
        <v>15695203</v>
      </c>
      <c r="C42" s="32">
        <v>18349916</v>
      </c>
      <c r="D42" s="32">
        <v>24038768</v>
      </c>
      <c r="E42" s="32">
        <v>19097692.16</v>
      </c>
      <c r="F42" s="32">
        <v>19245978.32</v>
      </c>
      <c r="G42" s="32">
        <v>23888409.129999999</v>
      </c>
      <c r="H42" s="32">
        <v>28618941.030000001</v>
      </c>
      <c r="I42" s="32">
        <v>24872161.989999998</v>
      </c>
      <c r="J42" s="32">
        <v>18760790.010000002</v>
      </c>
      <c r="K42" s="32">
        <v>13957508.029999999</v>
      </c>
    </row>
    <row r="43" spans="1:11">
      <c r="A43" t="s">
        <v>73</v>
      </c>
      <c r="B43" s="32">
        <v>33609096</v>
      </c>
      <c r="C43" s="32">
        <v>44549306</v>
      </c>
      <c r="D43" s="32">
        <v>53610454</v>
      </c>
      <c r="E43" s="32">
        <v>36495644.57</v>
      </c>
      <c r="F43" s="32">
        <v>51059665.240000002</v>
      </c>
      <c r="G43" s="32">
        <v>77122748.879999995</v>
      </c>
      <c r="H43" s="32">
        <v>89341044.879999995</v>
      </c>
      <c r="I43" s="32">
        <v>69044201.890000001</v>
      </c>
      <c r="J43" s="32">
        <v>54856099.82</v>
      </c>
      <c r="K43" s="32">
        <v>101071720.22</v>
      </c>
    </row>
    <row r="44" spans="1:11">
      <c r="A44" t="s">
        <v>74</v>
      </c>
      <c r="B44" s="32">
        <v>157124365</v>
      </c>
      <c r="C44" s="32">
        <v>162616673</v>
      </c>
      <c r="D44" s="32">
        <v>166753387</v>
      </c>
      <c r="E44" s="32">
        <v>157050388.5</v>
      </c>
      <c r="F44" s="32">
        <v>170175364.18000001</v>
      </c>
      <c r="G44" s="32">
        <v>231522895.59</v>
      </c>
      <c r="H44" s="32">
        <v>207941684.86000001</v>
      </c>
      <c r="I44" s="32">
        <v>192201495.55000001</v>
      </c>
      <c r="J44" s="32">
        <v>176022666.21000001</v>
      </c>
      <c r="K44" s="32">
        <v>195802881.96000001</v>
      </c>
    </row>
    <row r="45" spans="1:11">
      <c r="A45" t="s">
        <v>75</v>
      </c>
      <c r="B45" s="32">
        <v>89300382</v>
      </c>
      <c r="C45" s="32">
        <v>103367131</v>
      </c>
      <c r="D45" s="32">
        <v>95555428</v>
      </c>
      <c r="E45" s="32">
        <v>82860850.989999995</v>
      </c>
      <c r="F45" s="32">
        <v>94374720.650000006</v>
      </c>
      <c r="G45" s="32">
        <v>96628243.840000004</v>
      </c>
      <c r="H45" s="32">
        <v>95752699.459999993</v>
      </c>
      <c r="I45" s="32">
        <v>152009033.37</v>
      </c>
      <c r="J45" s="32">
        <v>184493572.34</v>
      </c>
      <c r="K45" s="32">
        <v>143939539.41999999</v>
      </c>
    </row>
    <row r="46" spans="1:11">
      <c r="A46" t="s">
        <v>76</v>
      </c>
      <c r="B46" s="32">
        <v>319576978</v>
      </c>
      <c r="C46" s="32">
        <v>335576737</v>
      </c>
      <c r="D46" s="32">
        <v>259431996</v>
      </c>
      <c r="E46" s="32">
        <v>228120998.44</v>
      </c>
      <c r="F46" s="32">
        <v>198943445.56</v>
      </c>
      <c r="G46" s="32">
        <v>293469688.87</v>
      </c>
      <c r="H46" s="32">
        <v>216551265.22999999</v>
      </c>
      <c r="I46" s="32">
        <v>316736006.49000001</v>
      </c>
      <c r="J46" s="32">
        <v>248226947.94999999</v>
      </c>
      <c r="K46" s="32">
        <v>260803201.61000001</v>
      </c>
    </row>
    <row r="47" spans="1:11">
      <c r="A47" t="s">
        <v>77</v>
      </c>
      <c r="B47" s="32">
        <v>7672270</v>
      </c>
      <c r="C47" s="32">
        <v>5612037</v>
      </c>
      <c r="D47" s="32">
        <v>5052246</v>
      </c>
      <c r="E47" s="32">
        <v>4803942.55</v>
      </c>
      <c r="F47" s="32">
        <v>6318825.21</v>
      </c>
      <c r="G47" s="32">
        <v>13357447.6</v>
      </c>
      <c r="H47" s="32">
        <v>13293887.949999999</v>
      </c>
      <c r="I47" s="32">
        <v>15771357.98</v>
      </c>
      <c r="J47" s="32">
        <v>9941509.5800000001</v>
      </c>
      <c r="K47" s="32">
        <v>17423913.870000001</v>
      </c>
    </row>
    <row r="48" spans="1:11">
      <c r="A48" t="s">
        <v>78</v>
      </c>
      <c r="B48" s="32">
        <v>110663403</v>
      </c>
      <c r="C48" s="32">
        <v>120163513</v>
      </c>
      <c r="D48" s="32">
        <v>118699285</v>
      </c>
      <c r="E48" s="32">
        <v>108106195.48999999</v>
      </c>
      <c r="F48" s="32">
        <v>143697022.78999999</v>
      </c>
      <c r="G48" s="32">
        <v>201791878.11000001</v>
      </c>
      <c r="H48" s="32">
        <v>206222313.06999999</v>
      </c>
      <c r="I48" s="32">
        <v>226171896.93000001</v>
      </c>
      <c r="J48" s="32">
        <v>147452573.69999999</v>
      </c>
      <c r="K48" s="32">
        <v>168832567.83000001</v>
      </c>
    </row>
    <row r="49" spans="1:11">
      <c r="A49" t="s">
        <v>79</v>
      </c>
      <c r="B49" s="32">
        <v>15776965</v>
      </c>
      <c r="C49" s="32">
        <v>15640579</v>
      </c>
      <c r="D49" s="32">
        <v>15141013</v>
      </c>
      <c r="E49" s="32">
        <v>14421325.810000001</v>
      </c>
      <c r="F49" s="32">
        <v>15477692.890000001</v>
      </c>
      <c r="G49" s="32">
        <v>24409516.719999999</v>
      </c>
      <c r="H49" s="32">
        <v>26221031.77</v>
      </c>
      <c r="I49" s="32">
        <v>19771909.66</v>
      </c>
      <c r="J49" s="32">
        <v>18542998.460000001</v>
      </c>
      <c r="K49" s="32">
        <v>19427790.350000001</v>
      </c>
    </row>
    <row r="50" spans="1:11">
      <c r="A50" t="s">
        <v>80</v>
      </c>
      <c r="B50" s="32">
        <v>25423896</v>
      </c>
      <c r="C50" s="32">
        <v>30960202</v>
      </c>
      <c r="D50" s="32">
        <v>38093014</v>
      </c>
      <c r="E50" s="32">
        <v>19001537.850000001</v>
      </c>
      <c r="F50" s="32">
        <v>27827775.25</v>
      </c>
      <c r="G50" s="32">
        <v>37218474.840000004</v>
      </c>
      <c r="H50" s="32">
        <v>31022169.010000002</v>
      </c>
      <c r="I50" s="32">
        <v>32445365.300000001</v>
      </c>
      <c r="J50" s="32">
        <v>25824839.989999998</v>
      </c>
      <c r="K50" s="32">
        <v>30792461.629999999</v>
      </c>
    </row>
    <row r="51" spans="1:11">
      <c r="A51" t="s">
        <v>81</v>
      </c>
      <c r="B51" s="32">
        <v>28433824</v>
      </c>
      <c r="C51" s="32">
        <v>24911229</v>
      </c>
      <c r="D51" s="32">
        <v>17040875</v>
      </c>
      <c r="E51" s="32">
        <v>47900068.289999999</v>
      </c>
      <c r="F51" s="32">
        <v>68078498.439999998</v>
      </c>
      <c r="G51" s="32">
        <v>116036061.23999999</v>
      </c>
      <c r="H51" s="32">
        <v>107965989.77</v>
      </c>
      <c r="I51" s="32">
        <v>87002171.370000005</v>
      </c>
      <c r="J51" s="32">
        <v>77437114.099999994</v>
      </c>
      <c r="K51" s="32">
        <v>85412505.870000005</v>
      </c>
    </row>
    <row r="52" spans="1:11">
      <c r="A52" t="s">
        <v>82</v>
      </c>
      <c r="B52" s="32">
        <v>293258639</v>
      </c>
      <c r="C52" s="32">
        <v>337265243</v>
      </c>
      <c r="D52" s="32">
        <v>306179192</v>
      </c>
      <c r="E52" s="32">
        <v>350588630.02999997</v>
      </c>
      <c r="F52" s="32">
        <v>381545923.99000001</v>
      </c>
      <c r="G52" s="32">
        <v>310004263.29000002</v>
      </c>
      <c r="H52" s="32">
        <v>219256171.56999999</v>
      </c>
      <c r="I52" s="32">
        <v>341225323.16000003</v>
      </c>
      <c r="J52" s="32">
        <v>390992381.73000002</v>
      </c>
      <c r="K52" s="32">
        <v>223575549.56999999</v>
      </c>
    </row>
    <row r="56" spans="1:11">
      <c r="A56" t="s">
        <v>72</v>
      </c>
      <c r="B56">
        <f>B42/B42-1</f>
        <v>0</v>
      </c>
      <c r="C56" s="95">
        <f>C42/B42-1</f>
        <v>0.16914167978585559</v>
      </c>
      <c r="D56" s="95">
        <f>D42/C42-1</f>
        <v>0.31002060172918511</v>
      </c>
      <c r="E56" s="95">
        <f>E42/D42-1</f>
        <v>-0.20554613447744075</v>
      </c>
      <c r="F56" s="95">
        <f t="shared" ref="F56:K66" si="4">F42/E42-1</f>
        <v>7.7646114911509301E-3</v>
      </c>
      <c r="G56" s="95">
        <f t="shared" si="4"/>
        <v>0.24121563127688272</v>
      </c>
      <c r="H56" s="95">
        <f t="shared" si="4"/>
        <v>0.19802624252860834</v>
      </c>
      <c r="I56" s="95">
        <f t="shared" si="4"/>
        <v>-0.13091955555142365</v>
      </c>
      <c r="J56" s="95">
        <f>J42/I42-1</f>
        <v>-0.24571132909383231</v>
      </c>
      <c r="K56" s="95">
        <f>K42/J42-1</f>
        <v>-0.2560277033877425</v>
      </c>
    </row>
    <row r="57" spans="1:11">
      <c r="A57" t="s">
        <v>73</v>
      </c>
      <c r="B57">
        <f t="shared" ref="B57:B66" si="5">B43/B43-1</f>
        <v>0</v>
      </c>
      <c r="C57" s="95">
        <f t="shared" ref="C57:E66" si="6">C43/B43-1</f>
        <v>0.3255133669766066</v>
      </c>
      <c r="D57" s="95">
        <f t="shared" si="6"/>
        <v>0.20339594066852573</v>
      </c>
      <c r="E57" s="95">
        <f t="shared" si="6"/>
        <v>-0.31924388161308981</v>
      </c>
      <c r="F57" s="95">
        <f t="shared" si="4"/>
        <v>0.39906188372877405</v>
      </c>
      <c r="G57" s="95">
        <f t="shared" si="4"/>
        <v>0.51044368421715092</v>
      </c>
      <c r="H57" s="95">
        <f t="shared" si="4"/>
        <v>0.15842661442230477</v>
      </c>
      <c r="I57" s="95">
        <f t="shared" si="4"/>
        <v>-0.22718385504962535</v>
      </c>
      <c r="J57" s="95">
        <f>J43/I43-1</f>
        <v>-0.20549302738851605</v>
      </c>
      <c r="K57" s="95">
        <f t="shared" si="4"/>
        <v>0.84248826569238222</v>
      </c>
    </row>
    <row r="58" spans="1:11">
      <c r="A58" t="s">
        <v>74</v>
      </c>
      <c r="B58">
        <f t="shared" si="5"/>
        <v>0</v>
      </c>
      <c r="C58" s="95">
        <f t="shared" si="6"/>
        <v>3.4955164337497902E-2</v>
      </c>
      <c r="D58" s="95">
        <f t="shared" si="6"/>
        <v>2.5438437053745488E-2</v>
      </c>
      <c r="E58" s="95">
        <f t="shared" si="6"/>
        <v>-5.8187714651936839E-2</v>
      </c>
      <c r="F58" s="95">
        <f t="shared" si="4"/>
        <v>8.357174920328192E-2</v>
      </c>
      <c r="G58" s="95">
        <f t="shared" si="4"/>
        <v>0.36049596077320989</v>
      </c>
      <c r="H58" s="95">
        <f t="shared" si="4"/>
        <v>-0.10185260801056828</v>
      </c>
      <c r="I58" s="95">
        <f t="shared" si="4"/>
        <v>-7.5695209070741787E-2</v>
      </c>
      <c r="J58" s="95">
        <f t="shared" si="4"/>
        <v>-8.4176396722111746E-2</v>
      </c>
      <c r="K58" s="95">
        <f t="shared" si="4"/>
        <v>0.11237311748477685</v>
      </c>
    </row>
    <row r="59" spans="1:11">
      <c r="A59" t="s">
        <v>75</v>
      </c>
      <c r="B59">
        <f t="shared" si="5"/>
        <v>0</v>
      </c>
      <c r="C59" s="95">
        <f t="shared" si="6"/>
        <v>0.15752171138528825</v>
      </c>
      <c r="D59" s="95">
        <f t="shared" si="6"/>
        <v>-7.5572408022043347E-2</v>
      </c>
      <c r="E59" s="95">
        <f t="shared" si="6"/>
        <v>-0.1328504018630946</v>
      </c>
      <c r="F59" s="95">
        <f t="shared" si="4"/>
        <v>0.13895427723026343</v>
      </c>
      <c r="G59" s="95">
        <f t="shared" si="4"/>
        <v>2.3878462097466358E-2</v>
      </c>
      <c r="H59" s="95">
        <f t="shared" si="4"/>
        <v>-9.0609571819370016E-3</v>
      </c>
      <c r="I59" s="95">
        <f t="shared" si="4"/>
        <v>0.5875169496761885</v>
      </c>
      <c r="J59" s="95">
        <f t="shared" si="4"/>
        <v>0.21370137188446225</v>
      </c>
      <c r="K59" s="95">
        <f t="shared" si="4"/>
        <v>-0.2198127143706865</v>
      </c>
    </row>
    <row r="60" spans="1:11">
      <c r="A60" t="s">
        <v>76</v>
      </c>
      <c r="B60">
        <f t="shared" si="5"/>
        <v>0</v>
      </c>
      <c r="C60" s="95">
        <f t="shared" si="6"/>
        <v>5.0065430558017265E-2</v>
      </c>
      <c r="D60" s="95">
        <f t="shared" si="6"/>
        <v>-0.22690709040418378</v>
      </c>
      <c r="E60" s="95">
        <f t="shared" si="6"/>
        <v>-0.12069057804265593</v>
      </c>
      <c r="F60" s="95">
        <f t="shared" si="4"/>
        <v>-0.12790384523796583</v>
      </c>
      <c r="G60" s="95">
        <f t="shared" si="4"/>
        <v>0.47514127969343689</v>
      </c>
      <c r="H60" s="95">
        <f>H46/G46-1</f>
        <v>-0.26210006197291813</v>
      </c>
      <c r="I60" s="95">
        <f t="shared" si="4"/>
        <v>0.46263752443835138</v>
      </c>
      <c r="J60" s="95">
        <f>J46/I46-1</f>
        <v>-0.21629703329028682</v>
      </c>
      <c r="K60" s="95">
        <f t="shared" si="4"/>
        <v>5.0664336663935661E-2</v>
      </c>
    </row>
    <row r="61" spans="1:11">
      <c r="A61" t="s">
        <v>77</v>
      </c>
      <c r="B61">
        <f t="shared" si="5"/>
        <v>0</v>
      </c>
      <c r="C61" s="95">
        <f t="shared" si="6"/>
        <v>-0.26852978323234189</v>
      </c>
      <c r="D61" s="95">
        <f t="shared" si="6"/>
        <v>-9.974827322057922E-2</v>
      </c>
      <c r="E61" s="95">
        <f t="shared" si="6"/>
        <v>-4.914714168708334E-2</v>
      </c>
      <c r="F61" s="95">
        <f t="shared" si="4"/>
        <v>0.31534154379094326</v>
      </c>
      <c r="G61" s="95">
        <f t="shared" si="4"/>
        <v>1.1139131335459109</v>
      </c>
      <c r="H61" s="95">
        <f t="shared" si="4"/>
        <v>-4.7583679085516639E-3</v>
      </c>
      <c r="I61" s="95">
        <f t="shared" si="4"/>
        <v>0.18636158506210387</v>
      </c>
      <c r="J61" s="95">
        <f t="shared" si="4"/>
        <v>-0.36964783929151546</v>
      </c>
      <c r="K61" s="95">
        <f t="shared" si="4"/>
        <v>0.75264266757363019</v>
      </c>
    </row>
    <row r="62" spans="1:11">
      <c r="A62" t="s">
        <v>78</v>
      </c>
      <c r="B62">
        <f t="shared" si="5"/>
        <v>0</v>
      </c>
      <c r="C62" s="95">
        <f t="shared" si="6"/>
        <v>8.584689917768018E-2</v>
      </c>
      <c r="D62" s="95">
        <f t="shared" si="6"/>
        <v>-1.2185296213834906E-2</v>
      </c>
      <c r="E62" s="95">
        <f t="shared" si="6"/>
        <v>-8.9243077664705406E-2</v>
      </c>
      <c r="F62" s="95">
        <f t="shared" si="4"/>
        <v>0.32922097700952024</v>
      </c>
      <c r="G62" s="95">
        <f t="shared" si="4"/>
        <v>0.40428711877281076</v>
      </c>
      <c r="H62" s="95">
        <f t="shared" si="4"/>
        <v>2.1955467194694878E-2</v>
      </c>
      <c r="I62" s="95">
        <f t="shared" si="4"/>
        <v>9.6738241187452667E-2</v>
      </c>
      <c r="J62" s="95">
        <f t="shared" si="4"/>
        <v>-0.34805085998090901</v>
      </c>
      <c r="K62" s="95">
        <f t="shared" si="4"/>
        <v>0.14499573383845266</v>
      </c>
    </row>
    <row r="63" spans="1:11" ht="16.5" customHeight="1">
      <c r="A63" t="s">
        <v>79</v>
      </c>
      <c r="B63">
        <f t="shared" si="5"/>
        <v>0</v>
      </c>
      <c r="C63" s="95">
        <f t="shared" si="6"/>
        <v>-8.6446284187103872E-3</v>
      </c>
      <c r="D63" s="95">
        <f t="shared" si="6"/>
        <v>-3.1940377654817054E-2</v>
      </c>
      <c r="E63" s="95">
        <f t="shared" si="6"/>
        <v>-4.7532301174300517E-2</v>
      </c>
      <c r="F63" s="95">
        <f t="shared" si="4"/>
        <v>7.3250344241407861E-2</v>
      </c>
      <c r="G63" s="95">
        <f t="shared" si="4"/>
        <v>0.5770772099872048</v>
      </c>
      <c r="H63" s="95">
        <f t="shared" si="4"/>
        <v>7.4213474636952936E-2</v>
      </c>
      <c r="I63" s="95">
        <f t="shared" si="4"/>
        <v>-0.24595226330409192</v>
      </c>
      <c r="J63" s="95">
        <f t="shared" si="4"/>
        <v>-6.2154400921939024E-2</v>
      </c>
      <c r="K63" s="95">
        <f t="shared" si="4"/>
        <v>4.7715685891288162E-2</v>
      </c>
    </row>
    <row r="64" spans="1:11">
      <c r="A64" t="s">
        <v>80</v>
      </c>
      <c r="B64">
        <f t="shared" si="5"/>
        <v>0</v>
      </c>
      <c r="C64" s="95">
        <f t="shared" si="6"/>
        <v>0.21775993734398535</v>
      </c>
      <c r="D64" s="95">
        <f t="shared" si="6"/>
        <v>0.23038648132851325</v>
      </c>
      <c r="E64" s="95">
        <f t="shared" si="6"/>
        <v>-0.50118050910857304</v>
      </c>
      <c r="F64" s="95">
        <f t="shared" si="4"/>
        <v>0.46450121404252531</v>
      </c>
      <c r="G64" s="95">
        <f t="shared" si="4"/>
        <v>0.33745779192319736</v>
      </c>
      <c r="H64" s="95">
        <f t="shared" si="4"/>
        <v>-0.1664846788224813</v>
      </c>
      <c r="I64" s="95">
        <f t="shared" si="4"/>
        <v>4.5876749931355043E-2</v>
      </c>
      <c r="J64" s="95">
        <f t="shared" si="4"/>
        <v>-0.2040514954534971</v>
      </c>
      <c r="K64" s="95">
        <f t="shared" si="4"/>
        <v>0.19235827373658787</v>
      </c>
    </row>
    <row r="65" spans="1:12">
      <c r="A65" t="s">
        <v>81</v>
      </c>
      <c r="B65">
        <f t="shared" si="5"/>
        <v>0</v>
      </c>
      <c r="C65" s="95">
        <f t="shared" si="6"/>
        <v>-0.12388748695919338</v>
      </c>
      <c r="D65" s="95">
        <f t="shared" si="6"/>
        <v>-0.31593599817977669</v>
      </c>
      <c r="E65" s="95">
        <f t="shared" si="6"/>
        <v>1.8108925328071477</v>
      </c>
      <c r="F65" s="95">
        <f t="shared" si="4"/>
        <v>0.42126098918762112</v>
      </c>
      <c r="G65" s="95">
        <f t="shared" si="4"/>
        <v>0.70444507295158254</v>
      </c>
      <c r="H65" s="95">
        <f t="shared" si="4"/>
        <v>-6.9547961071416364E-2</v>
      </c>
      <c r="I65" s="95">
        <f t="shared" si="4"/>
        <v>-0.19417057579575958</v>
      </c>
      <c r="J65" s="95">
        <f t="shared" si="4"/>
        <v>-0.10994044308758744</v>
      </c>
      <c r="K65" s="95">
        <f t="shared" si="4"/>
        <v>0.10299185168110503</v>
      </c>
    </row>
    <row r="66" spans="1:12">
      <c r="A66" t="s">
        <v>82</v>
      </c>
      <c r="B66">
        <f t="shared" si="5"/>
        <v>0</v>
      </c>
      <c r="C66" s="95">
        <f t="shared" si="6"/>
        <v>0.15006072506528945</v>
      </c>
      <c r="D66" s="95">
        <f t="shared" si="6"/>
        <v>-9.2170929691678949E-2</v>
      </c>
      <c r="E66" s="95">
        <f t="shared" si="6"/>
        <v>0.14504394547490995</v>
      </c>
      <c r="F66" s="95">
        <f t="shared" si="4"/>
        <v>8.8300906841590976E-2</v>
      </c>
      <c r="G66" s="95">
        <f t="shared" si="4"/>
        <v>-0.18750471752353204</v>
      </c>
      <c r="H66" s="95">
        <f>H52/G52-1</f>
        <v>-0.29273175393432516</v>
      </c>
      <c r="I66" s="95">
        <f t="shared" si="4"/>
        <v>0.55628605898128636</v>
      </c>
      <c r="J66" s="95">
        <f t="shared" si="4"/>
        <v>0.14584808099563085</v>
      </c>
      <c r="K66" s="95">
        <f t="shared" si="4"/>
        <v>-0.4281843841029358</v>
      </c>
    </row>
    <row r="69" spans="1:12">
      <c r="A69" t="s">
        <v>84</v>
      </c>
      <c r="C69" s="96">
        <v>0.39</v>
      </c>
      <c r="D69" s="96">
        <v>-0.22</v>
      </c>
      <c r="E69" s="96">
        <v>0.63</v>
      </c>
      <c r="F69" s="96">
        <v>-0.34</v>
      </c>
      <c r="G69" s="97">
        <v>0.19</v>
      </c>
      <c r="H69" s="97">
        <v>0.44</v>
      </c>
      <c r="I69" s="97">
        <v>0.20499999999999999</v>
      </c>
      <c r="J69" s="97">
        <v>0.14399999999999999</v>
      </c>
      <c r="K69" s="97">
        <v>-1.5675000000000001E-2</v>
      </c>
      <c r="L69" s="9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workbookViewId="0">
      <selection activeCell="M23" sqref="M23"/>
    </sheetView>
  </sheetViews>
  <sheetFormatPr defaultColWidth="9" defaultRowHeight="14.4"/>
  <cols>
    <col min="1" max="1" width="57.44140625" customWidth="1"/>
    <col min="2" max="2" width="12.44140625" customWidth="1"/>
    <col min="4" max="11" width="12.44140625" customWidth="1"/>
    <col min="12" max="12" width="12" customWidth="1"/>
  </cols>
  <sheetData>
    <row r="1" spans="1:12">
      <c r="A1" s="83" t="s">
        <v>85</v>
      </c>
      <c r="B1" s="84">
        <v>2006</v>
      </c>
      <c r="C1" s="85"/>
      <c r="D1" s="86">
        <v>2007</v>
      </c>
      <c r="E1" s="86">
        <v>2008</v>
      </c>
      <c r="F1" s="86">
        <v>2009</v>
      </c>
      <c r="G1" s="86">
        <v>2010</v>
      </c>
      <c r="H1" s="86">
        <v>2011</v>
      </c>
      <c r="I1" s="86">
        <v>2012</v>
      </c>
      <c r="J1" s="86">
        <v>2013</v>
      </c>
      <c r="K1" s="86">
        <v>2014</v>
      </c>
      <c r="L1" s="86">
        <v>2015</v>
      </c>
    </row>
    <row r="2" spans="1:12">
      <c r="A2" s="87" t="s">
        <v>86</v>
      </c>
      <c r="B2" s="88">
        <v>1188800</v>
      </c>
      <c r="C2" s="89"/>
      <c r="D2" s="88">
        <v>1229600</v>
      </c>
      <c r="E2" s="88">
        <v>1470075.5441999999</v>
      </c>
      <c r="F2" s="88">
        <v>1619590</v>
      </c>
      <c r="G2" s="88">
        <v>1871697</v>
      </c>
      <c r="H2" s="89">
        <v>1995134</v>
      </c>
      <c r="I2" s="89">
        <v>1949896.5100728199</v>
      </c>
      <c r="J2" s="89">
        <v>1816507</v>
      </c>
      <c r="K2" s="89">
        <v>1768577</v>
      </c>
      <c r="L2" s="87">
        <v>1691643.9005</v>
      </c>
    </row>
    <row r="3" spans="1:12">
      <c r="A3" s="87" t="s">
        <v>87</v>
      </c>
      <c r="B3" s="89">
        <v>250000</v>
      </c>
      <c r="C3" s="89"/>
      <c r="D3" s="89">
        <v>195300</v>
      </c>
      <c r="E3" s="89">
        <v>301921.44549999997</v>
      </c>
      <c r="F3" s="89">
        <v>391440.4</v>
      </c>
      <c r="G3" s="89">
        <v>491603</v>
      </c>
      <c r="H3" s="89">
        <v>660056</v>
      </c>
      <c r="I3" s="89">
        <v>481009.60700000002</v>
      </c>
      <c r="J3" s="89">
        <v>587026</v>
      </c>
      <c r="K3" s="89">
        <v>604041</v>
      </c>
      <c r="L3" s="87">
        <v>601491.54200000002</v>
      </c>
    </row>
    <row r="4" spans="1:12">
      <c r="A4" s="87" t="s">
        <v>88</v>
      </c>
      <c r="B4" s="89">
        <v>165000</v>
      </c>
      <c r="C4" s="89"/>
      <c r="D4" s="89">
        <v>143000</v>
      </c>
      <c r="E4" s="89">
        <v>193834.92</v>
      </c>
      <c r="F4" s="89">
        <v>245550</v>
      </c>
      <c r="G4" s="89">
        <v>218952</v>
      </c>
      <c r="H4" s="89">
        <v>183922</v>
      </c>
      <c r="I4" s="89">
        <v>179684.476</v>
      </c>
      <c r="J4" s="89">
        <v>178754</v>
      </c>
      <c r="K4" s="89">
        <v>155319</v>
      </c>
      <c r="L4" s="87">
        <v>157369.2108</v>
      </c>
    </row>
    <row r="5" spans="1:12">
      <c r="A5" s="87" t="s">
        <v>89</v>
      </c>
      <c r="B5" s="89">
        <v>315000</v>
      </c>
      <c r="C5" s="89"/>
      <c r="D5" s="89">
        <v>204800</v>
      </c>
      <c r="E5" s="89">
        <v>330949.84999999998</v>
      </c>
      <c r="F5" s="89">
        <v>350550</v>
      </c>
      <c r="G5" s="89">
        <v>324423</v>
      </c>
      <c r="H5" s="89">
        <v>287069</v>
      </c>
      <c r="I5" s="89">
        <v>279983.39168497699</v>
      </c>
      <c r="J5" s="89">
        <v>277442</v>
      </c>
      <c r="K5" s="89">
        <v>259000</v>
      </c>
      <c r="L5" s="87">
        <v>232651.9</v>
      </c>
    </row>
    <row r="6" spans="1:12">
      <c r="A6" t="s">
        <v>90</v>
      </c>
      <c r="B6" s="89">
        <f>GEOMEAN(B2:B5)</f>
        <v>352541.96899293328</v>
      </c>
      <c r="C6" s="89"/>
      <c r="D6" s="89">
        <f t="shared" ref="D6:L6" si="0">GEOMEAN(D2:D5)</f>
        <v>289589.64057687926</v>
      </c>
      <c r="E6" s="89">
        <f t="shared" si="0"/>
        <v>410777.7915667296</v>
      </c>
      <c r="F6" s="89">
        <f t="shared" si="0"/>
        <v>483326.00288678473</v>
      </c>
      <c r="G6" s="89">
        <f t="shared" si="0"/>
        <v>505623.97123995872</v>
      </c>
      <c r="H6" s="89">
        <f t="shared" si="0"/>
        <v>513503.26292939746</v>
      </c>
      <c r="I6" s="89">
        <f t="shared" si="0"/>
        <v>466070.95068539644</v>
      </c>
      <c r="J6" s="89">
        <f t="shared" si="0"/>
        <v>479546.35803098051</v>
      </c>
      <c r="K6" s="89">
        <f t="shared" si="0"/>
        <v>455306.32674533152</v>
      </c>
      <c r="L6" s="89">
        <f t="shared" si="0"/>
        <v>439330.35425080027</v>
      </c>
    </row>
    <row r="7" spans="1:12">
      <c r="B7" s="89"/>
      <c r="C7" s="89"/>
      <c r="D7" s="90">
        <f>D6/B6*100-100</f>
        <v>-17.856690536982825</v>
      </c>
      <c r="E7" s="90">
        <f>E6/D6</f>
        <v>1.4184823419388779</v>
      </c>
      <c r="F7" s="90">
        <f t="shared" ref="F7:L7" si="1">F6/E6</f>
        <v>1.1766118149750797</v>
      </c>
      <c r="G7" s="90">
        <f t="shared" si="1"/>
        <v>1.0461344273223327</v>
      </c>
      <c r="H7" s="90">
        <f t="shared" si="1"/>
        <v>1.0155833032799377</v>
      </c>
      <c r="I7" s="90">
        <f t="shared" si="1"/>
        <v>0.90762996913902261</v>
      </c>
      <c r="J7" s="90">
        <f t="shared" si="1"/>
        <v>1.028912781038525</v>
      </c>
      <c r="K7" s="90">
        <f t="shared" si="1"/>
        <v>0.9494521626956387</v>
      </c>
      <c r="L7" s="90">
        <f t="shared" si="1"/>
        <v>0.96491159565312357</v>
      </c>
    </row>
    <row r="8" spans="1:12">
      <c r="A8" s="87"/>
      <c r="B8" s="89"/>
      <c r="C8" s="89"/>
      <c r="D8" s="89"/>
      <c r="E8" s="89"/>
      <c r="F8" s="89"/>
      <c r="G8" s="89"/>
      <c r="H8" s="89"/>
      <c r="I8" s="89"/>
      <c r="J8" s="89"/>
      <c r="K8" s="89"/>
      <c r="L8" s="87"/>
    </row>
    <row r="9" spans="1:12" ht="18" customHeight="1">
      <c r="A9" s="83" t="s">
        <v>91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7"/>
    </row>
    <row r="10" spans="1:12">
      <c r="A10" s="91" t="s">
        <v>92</v>
      </c>
      <c r="B10" s="89">
        <v>2262.1453493877402</v>
      </c>
      <c r="C10" s="89"/>
      <c r="D10" s="89">
        <v>2363.4875115234199</v>
      </c>
      <c r="E10" s="89">
        <v>2469.8604881124002</v>
      </c>
      <c r="F10" s="89">
        <v>2578.86273198547</v>
      </c>
      <c r="G10" s="89">
        <v>2689.31753889831</v>
      </c>
      <c r="H10" s="89">
        <v>2804.2131219805901</v>
      </c>
      <c r="I10" s="89">
        <v>2925.0556011635399</v>
      </c>
      <c r="J10" s="89">
        <v>3052.2938356886498</v>
      </c>
      <c r="K10" s="89">
        <v>3185.5951774328701</v>
      </c>
      <c r="L10" s="89">
        <v>3324.2376833848198</v>
      </c>
    </row>
    <row r="11" spans="1:12">
      <c r="A11" s="91" t="s">
        <v>93</v>
      </c>
      <c r="B11" s="89">
        <v>4646.3116264219998</v>
      </c>
      <c r="C11" s="89"/>
      <c r="D11" s="89">
        <v>4824.7340771046802</v>
      </c>
      <c r="E11" s="89">
        <v>5010.0057444104204</v>
      </c>
      <c r="F11" s="89">
        <v>5202.3908292184396</v>
      </c>
      <c r="G11" s="89">
        <v>5402.1630346028496</v>
      </c>
      <c r="H11" s="89">
        <v>5609.6062780011198</v>
      </c>
      <c r="I11" s="89">
        <v>5825.0152431963397</v>
      </c>
      <c r="J11" s="89">
        <v>6048.6958672302699</v>
      </c>
      <c r="K11" s="89">
        <v>6280.9658063317002</v>
      </c>
      <c r="L11" s="89">
        <v>6522.1549014827397</v>
      </c>
    </row>
    <row r="12" spans="1:12">
      <c r="A12" s="91" t="s">
        <v>94</v>
      </c>
      <c r="B12" s="89">
        <v>7373.7570986543496</v>
      </c>
      <c r="C12" s="89"/>
      <c r="D12" s="89">
        <v>7704.1013930225399</v>
      </c>
      <c r="E12" s="89">
        <v>8049.2451243137302</v>
      </c>
      <c r="F12" s="89">
        <v>8409.8513006583598</v>
      </c>
      <c r="G12" s="89">
        <v>8786.6126364722804</v>
      </c>
      <c r="H12" s="89">
        <v>9180.2528814321195</v>
      </c>
      <c r="I12" s="89">
        <v>9591.5282099778506</v>
      </c>
      <c r="J12" s="89">
        <v>10021.2286735299</v>
      </c>
      <c r="K12" s="89">
        <v>10470.1797179842</v>
      </c>
      <c r="L12" s="89">
        <v>10939.2437692936</v>
      </c>
    </row>
    <row r="13" spans="1:12">
      <c r="A13" s="91" t="s">
        <v>95</v>
      </c>
      <c r="B13" s="89">
        <v>290</v>
      </c>
      <c r="C13" s="89"/>
      <c r="D13" s="89">
        <v>291</v>
      </c>
      <c r="E13" s="89">
        <v>291.25588622310403</v>
      </c>
      <c r="F13" s="89">
        <v>292.82591187898498</v>
      </c>
      <c r="G13" s="89">
        <v>292.82591187898498</v>
      </c>
      <c r="H13" s="89">
        <v>292.82591187898498</v>
      </c>
      <c r="I13" s="89">
        <v>293.82591187898498</v>
      </c>
      <c r="J13" s="89">
        <v>294.82591187898498</v>
      </c>
      <c r="K13" s="89">
        <v>295.82591187898498</v>
      </c>
      <c r="L13" s="89">
        <v>386.82591187898498</v>
      </c>
    </row>
    <row r="14" spans="1:12">
      <c r="A14" s="91" t="s">
        <v>96</v>
      </c>
      <c r="B14" s="89">
        <v>31806.960759161699</v>
      </c>
      <c r="C14" s="89"/>
      <c r="D14" s="89">
        <v>34230.703372696902</v>
      </c>
      <c r="E14" s="89">
        <v>36839.139151390104</v>
      </c>
      <c r="F14" s="89">
        <v>39646.342017556999</v>
      </c>
      <c r="G14" s="89">
        <v>42667.458349492801</v>
      </c>
      <c r="H14" s="89">
        <v>45918.788704377897</v>
      </c>
      <c r="I14" s="89">
        <v>49417.875768603597</v>
      </c>
      <c r="J14" s="89">
        <v>53183.599010056401</v>
      </c>
      <c r="K14" s="89">
        <v>57236.276543061897</v>
      </c>
      <c r="L14" s="89">
        <v>61597.774755604703</v>
      </c>
    </row>
    <row r="15" spans="1:12">
      <c r="A15" s="87" t="s">
        <v>97</v>
      </c>
      <c r="B15" s="89">
        <v>2978.0780624164499</v>
      </c>
      <c r="C15" s="89"/>
      <c r="D15" s="89">
        <v>3114.31463937647</v>
      </c>
      <c r="E15" s="89">
        <v>3257.3581483793801</v>
      </c>
      <c r="F15" s="89">
        <v>3405.6217293679501</v>
      </c>
      <c r="G15" s="89">
        <v>3558.2294308641799</v>
      </c>
      <c r="H15" s="89">
        <v>3717.7494930593698</v>
      </c>
      <c r="I15" s="89">
        <v>3885.58968263417</v>
      </c>
      <c r="J15" s="89">
        <v>4062.2552254969901</v>
      </c>
      <c r="K15" s="89">
        <v>4247.7105212714396</v>
      </c>
      <c r="L15" s="89">
        <v>4446.07768516541</v>
      </c>
    </row>
    <row r="16" spans="1:12">
      <c r="A16" s="87"/>
      <c r="B16" s="89"/>
      <c r="C16" s="89"/>
      <c r="D16" s="90">
        <f>D15/B15*100-100</f>
        <v>4.574647611804906</v>
      </c>
      <c r="E16" s="90">
        <f t="shared" ref="E16:L16" si="2">E15/D15*100-100</f>
        <v>4.5930975372337173</v>
      </c>
      <c r="F16" s="90">
        <f t="shared" si="2"/>
        <v>4.551651192004627</v>
      </c>
      <c r="G16" s="90">
        <f t="shared" si="2"/>
        <v>4.4810526131025199</v>
      </c>
      <c r="H16" s="90">
        <f t="shared" si="2"/>
        <v>4.4831303122701485</v>
      </c>
      <c r="I16" s="90">
        <f t="shared" si="2"/>
        <v>4.5145642515220317</v>
      </c>
      <c r="J16" s="90">
        <f t="shared" si="2"/>
        <v>4.5466855044522561</v>
      </c>
      <c r="K16" s="90">
        <f t="shared" si="2"/>
        <v>4.5653285054673205</v>
      </c>
      <c r="L16" s="90">
        <f t="shared" si="2"/>
        <v>4.6699784013199235</v>
      </c>
    </row>
    <row r="17" spans="1:12">
      <c r="A17" s="87"/>
      <c r="B17" s="89"/>
      <c r="C17" s="89"/>
      <c r="D17" s="90"/>
      <c r="E17" s="90"/>
      <c r="F17" s="90"/>
      <c r="G17" s="90"/>
      <c r="H17" s="90"/>
      <c r="I17" s="90"/>
      <c r="J17" s="90"/>
      <c r="K17" s="90"/>
      <c r="L17" s="90"/>
    </row>
    <row r="18" spans="1:12">
      <c r="A18" s="83" t="s">
        <v>98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91" t="s">
        <v>99</v>
      </c>
      <c r="B19" s="92">
        <v>231680629</v>
      </c>
      <c r="C19" s="92"/>
      <c r="D19" s="92">
        <v>187088079</v>
      </c>
      <c r="E19" s="92">
        <v>254183483</v>
      </c>
      <c r="F19" s="92">
        <v>225247886</v>
      </c>
      <c r="G19" s="92">
        <v>171884174</v>
      </c>
      <c r="H19" s="93">
        <v>196193831</v>
      </c>
      <c r="I19" s="92">
        <v>214077450.555556</v>
      </c>
      <c r="J19" s="92">
        <v>285107815.851852</v>
      </c>
      <c r="K19" s="92">
        <v>269147225.55025399</v>
      </c>
      <c r="L19" s="87">
        <v>276299320.66851401</v>
      </c>
    </row>
    <row r="20" spans="1:12">
      <c r="A20" s="87"/>
      <c r="B20" s="87"/>
      <c r="C20" s="87"/>
      <c r="D20" s="90">
        <f>D19/B19</f>
        <v>0.80752577290352578</v>
      </c>
      <c r="E20" s="90">
        <f>E19/D19</f>
        <v>1.3586300332903627</v>
      </c>
      <c r="F20" s="90">
        <f t="shared" ref="F20:L20" si="3">F19/E19</f>
        <v>0.88616255998034299</v>
      </c>
      <c r="G20" s="90">
        <f t="shared" si="3"/>
        <v>0.76308895524995068</v>
      </c>
      <c r="H20" s="90">
        <f t="shared" si="3"/>
        <v>1.1414304553716506</v>
      </c>
      <c r="I20" s="90">
        <f t="shared" si="3"/>
        <v>1.0911528128300629</v>
      </c>
      <c r="J20" s="90">
        <f t="shared" si="3"/>
        <v>1.3317975111902907</v>
      </c>
      <c r="K20" s="90">
        <f t="shared" si="3"/>
        <v>0.9440191064074811</v>
      </c>
      <c r="L20" s="90">
        <f t="shared" si="3"/>
        <v>1.0265731705152747</v>
      </c>
    </row>
    <row r="21" spans="1:12">
      <c r="A21" s="83" t="s">
        <v>100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 t="s">
        <v>101</v>
      </c>
      <c r="B22" s="87">
        <v>206.15011876903301</v>
      </c>
      <c r="C22" s="87"/>
      <c r="D22" s="94">
        <v>216.372275767986</v>
      </c>
      <c r="E22" s="94">
        <v>226.06899521266001</v>
      </c>
      <c r="F22" s="94">
        <v>235.43746132666999</v>
      </c>
      <c r="G22" s="94">
        <v>245.31217071015601</v>
      </c>
      <c r="H22" s="94">
        <v>256.80482248285301</v>
      </c>
      <c r="I22" s="94">
        <v>269.03571252175902</v>
      </c>
      <c r="J22" s="94">
        <v>281.73176152035802</v>
      </c>
      <c r="K22" s="94">
        <v>294.68245358767001</v>
      </c>
      <c r="L22" s="87">
        <v>308.12559951564498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77"/>
  <sheetViews>
    <sheetView workbookViewId="0">
      <selection activeCell="M23" sqref="M23"/>
    </sheetView>
  </sheetViews>
  <sheetFormatPr defaultColWidth="9" defaultRowHeight="14.4"/>
  <cols>
    <col min="1" max="1" width="17.44140625" customWidth="1"/>
    <col min="2" max="5" width="9.44140625" customWidth="1"/>
    <col min="6" max="17" width="10.44140625" customWidth="1"/>
    <col min="18" max="18" width="11.44140625" customWidth="1"/>
    <col min="257" max="257" width="17.44140625" customWidth="1"/>
    <col min="258" max="261" width="9.44140625" customWidth="1"/>
    <col min="262" max="273" width="10.44140625" customWidth="1"/>
    <col min="274" max="274" width="11.44140625" customWidth="1"/>
    <col min="513" max="513" width="17.44140625" customWidth="1"/>
    <col min="514" max="517" width="9.44140625" customWidth="1"/>
    <col min="518" max="529" width="10.44140625" customWidth="1"/>
    <col min="530" max="530" width="11.44140625" customWidth="1"/>
    <col min="769" max="769" width="17.44140625" customWidth="1"/>
    <col min="770" max="773" width="9.44140625" customWidth="1"/>
    <col min="774" max="785" width="10.44140625" customWidth="1"/>
    <col min="786" max="786" width="11.44140625" customWidth="1"/>
    <col min="1025" max="1025" width="17.44140625" customWidth="1"/>
    <col min="1026" max="1029" width="9.44140625" customWidth="1"/>
    <col min="1030" max="1041" width="10.44140625" customWidth="1"/>
    <col min="1042" max="1042" width="11.44140625" customWidth="1"/>
    <col min="1281" max="1281" width="17.44140625" customWidth="1"/>
    <col min="1282" max="1285" width="9.44140625" customWidth="1"/>
    <col min="1286" max="1297" width="10.44140625" customWidth="1"/>
    <col min="1298" max="1298" width="11.44140625" customWidth="1"/>
    <col min="1537" max="1537" width="17.44140625" customWidth="1"/>
    <col min="1538" max="1541" width="9.44140625" customWidth="1"/>
    <col min="1542" max="1553" width="10.44140625" customWidth="1"/>
    <col min="1554" max="1554" width="11.44140625" customWidth="1"/>
    <col min="1793" max="1793" width="17.44140625" customWidth="1"/>
    <col min="1794" max="1797" width="9.44140625" customWidth="1"/>
    <col min="1798" max="1809" width="10.44140625" customWidth="1"/>
    <col min="1810" max="1810" width="11.44140625" customWidth="1"/>
    <col min="2049" max="2049" width="17.44140625" customWidth="1"/>
    <col min="2050" max="2053" width="9.44140625" customWidth="1"/>
    <col min="2054" max="2065" width="10.44140625" customWidth="1"/>
    <col min="2066" max="2066" width="11.44140625" customWidth="1"/>
    <col min="2305" max="2305" width="17.44140625" customWidth="1"/>
    <col min="2306" max="2309" width="9.44140625" customWidth="1"/>
    <col min="2310" max="2321" width="10.44140625" customWidth="1"/>
    <col min="2322" max="2322" width="11.44140625" customWidth="1"/>
    <col min="2561" max="2561" width="17.44140625" customWidth="1"/>
    <col min="2562" max="2565" width="9.44140625" customWidth="1"/>
    <col min="2566" max="2577" width="10.44140625" customWidth="1"/>
    <col min="2578" max="2578" width="11.44140625" customWidth="1"/>
    <col min="2817" max="2817" width="17.44140625" customWidth="1"/>
    <col min="2818" max="2821" width="9.44140625" customWidth="1"/>
    <col min="2822" max="2833" width="10.44140625" customWidth="1"/>
    <col min="2834" max="2834" width="11.44140625" customWidth="1"/>
    <col min="3073" max="3073" width="17.44140625" customWidth="1"/>
    <col min="3074" max="3077" width="9.44140625" customWidth="1"/>
    <col min="3078" max="3089" width="10.44140625" customWidth="1"/>
    <col min="3090" max="3090" width="11.44140625" customWidth="1"/>
    <col min="3329" max="3329" width="17.44140625" customWidth="1"/>
    <col min="3330" max="3333" width="9.44140625" customWidth="1"/>
    <col min="3334" max="3345" width="10.44140625" customWidth="1"/>
    <col min="3346" max="3346" width="11.44140625" customWidth="1"/>
    <col min="3585" max="3585" width="17.44140625" customWidth="1"/>
    <col min="3586" max="3589" width="9.44140625" customWidth="1"/>
    <col min="3590" max="3601" width="10.44140625" customWidth="1"/>
    <col min="3602" max="3602" width="11.44140625" customWidth="1"/>
    <col min="3841" max="3841" width="17.44140625" customWidth="1"/>
    <col min="3842" max="3845" width="9.44140625" customWidth="1"/>
    <col min="3846" max="3857" width="10.44140625" customWidth="1"/>
    <col min="3858" max="3858" width="11.44140625" customWidth="1"/>
    <col min="4097" max="4097" width="17.44140625" customWidth="1"/>
    <col min="4098" max="4101" width="9.44140625" customWidth="1"/>
    <col min="4102" max="4113" width="10.44140625" customWidth="1"/>
    <col min="4114" max="4114" width="11.44140625" customWidth="1"/>
    <col min="4353" max="4353" width="17.44140625" customWidth="1"/>
    <col min="4354" max="4357" width="9.44140625" customWidth="1"/>
    <col min="4358" max="4369" width="10.44140625" customWidth="1"/>
    <col min="4370" max="4370" width="11.44140625" customWidth="1"/>
    <col min="4609" max="4609" width="17.44140625" customWidth="1"/>
    <col min="4610" max="4613" width="9.44140625" customWidth="1"/>
    <col min="4614" max="4625" width="10.44140625" customWidth="1"/>
    <col min="4626" max="4626" width="11.44140625" customWidth="1"/>
    <col min="4865" max="4865" width="17.44140625" customWidth="1"/>
    <col min="4866" max="4869" width="9.44140625" customWidth="1"/>
    <col min="4870" max="4881" width="10.44140625" customWidth="1"/>
    <col min="4882" max="4882" width="11.44140625" customWidth="1"/>
    <col min="5121" max="5121" width="17.44140625" customWidth="1"/>
    <col min="5122" max="5125" width="9.44140625" customWidth="1"/>
    <col min="5126" max="5137" width="10.44140625" customWidth="1"/>
    <col min="5138" max="5138" width="11.44140625" customWidth="1"/>
    <col min="5377" max="5377" width="17.44140625" customWidth="1"/>
    <col min="5378" max="5381" width="9.44140625" customWidth="1"/>
    <col min="5382" max="5393" width="10.44140625" customWidth="1"/>
    <col min="5394" max="5394" width="11.44140625" customWidth="1"/>
    <col min="5633" max="5633" width="17.44140625" customWidth="1"/>
    <col min="5634" max="5637" width="9.44140625" customWidth="1"/>
    <col min="5638" max="5649" width="10.44140625" customWidth="1"/>
    <col min="5650" max="5650" width="11.44140625" customWidth="1"/>
    <col min="5889" max="5889" width="17.44140625" customWidth="1"/>
    <col min="5890" max="5893" width="9.44140625" customWidth="1"/>
    <col min="5894" max="5905" width="10.44140625" customWidth="1"/>
    <col min="5906" max="5906" width="11.44140625" customWidth="1"/>
    <col min="6145" max="6145" width="17.44140625" customWidth="1"/>
    <col min="6146" max="6149" width="9.44140625" customWidth="1"/>
    <col min="6150" max="6161" width="10.44140625" customWidth="1"/>
    <col min="6162" max="6162" width="11.44140625" customWidth="1"/>
    <col min="6401" max="6401" width="17.44140625" customWidth="1"/>
    <col min="6402" max="6405" width="9.44140625" customWidth="1"/>
    <col min="6406" max="6417" width="10.44140625" customWidth="1"/>
    <col min="6418" max="6418" width="11.44140625" customWidth="1"/>
    <col min="6657" max="6657" width="17.44140625" customWidth="1"/>
    <col min="6658" max="6661" width="9.44140625" customWidth="1"/>
    <col min="6662" max="6673" width="10.44140625" customWidth="1"/>
    <col min="6674" max="6674" width="11.44140625" customWidth="1"/>
    <col min="6913" max="6913" width="17.44140625" customWidth="1"/>
    <col min="6914" max="6917" width="9.44140625" customWidth="1"/>
    <col min="6918" max="6929" width="10.44140625" customWidth="1"/>
    <col min="6930" max="6930" width="11.44140625" customWidth="1"/>
    <col min="7169" max="7169" width="17.44140625" customWidth="1"/>
    <col min="7170" max="7173" width="9.44140625" customWidth="1"/>
    <col min="7174" max="7185" width="10.44140625" customWidth="1"/>
    <col min="7186" max="7186" width="11.44140625" customWidth="1"/>
    <col min="7425" max="7425" width="17.44140625" customWidth="1"/>
    <col min="7426" max="7429" width="9.44140625" customWidth="1"/>
    <col min="7430" max="7441" width="10.44140625" customWidth="1"/>
    <col min="7442" max="7442" width="11.44140625" customWidth="1"/>
    <col min="7681" max="7681" width="17.44140625" customWidth="1"/>
    <col min="7682" max="7685" width="9.44140625" customWidth="1"/>
    <col min="7686" max="7697" width="10.44140625" customWidth="1"/>
    <col min="7698" max="7698" width="11.44140625" customWidth="1"/>
    <col min="7937" max="7937" width="17.44140625" customWidth="1"/>
    <col min="7938" max="7941" width="9.44140625" customWidth="1"/>
    <col min="7942" max="7953" width="10.44140625" customWidth="1"/>
    <col min="7954" max="7954" width="11.44140625" customWidth="1"/>
    <col min="8193" max="8193" width="17.44140625" customWidth="1"/>
    <col min="8194" max="8197" width="9.44140625" customWidth="1"/>
    <col min="8198" max="8209" width="10.44140625" customWidth="1"/>
    <col min="8210" max="8210" width="11.44140625" customWidth="1"/>
    <col min="8449" max="8449" width="17.44140625" customWidth="1"/>
    <col min="8450" max="8453" width="9.44140625" customWidth="1"/>
    <col min="8454" max="8465" width="10.44140625" customWidth="1"/>
    <col min="8466" max="8466" width="11.44140625" customWidth="1"/>
    <col min="8705" max="8705" width="17.44140625" customWidth="1"/>
    <col min="8706" max="8709" width="9.44140625" customWidth="1"/>
    <col min="8710" max="8721" width="10.44140625" customWidth="1"/>
    <col min="8722" max="8722" width="11.44140625" customWidth="1"/>
    <col min="8961" max="8961" width="17.44140625" customWidth="1"/>
    <col min="8962" max="8965" width="9.44140625" customWidth="1"/>
    <col min="8966" max="8977" width="10.44140625" customWidth="1"/>
    <col min="8978" max="8978" width="11.44140625" customWidth="1"/>
    <col min="9217" max="9217" width="17.44140625" customWidth="1"/>
    <col min="9218" max="9221" width="9.44140625" customWidth="1"/>
    <col min="9222" max="9233" width="10.44140625" customWidth="1"/>
    <col min="9234" max="9234" width="11.44140625" customWidth="1"/>
    <col min="9473" max="9473" width="17.44140625" customWidth="1"/>
    <col min="9474" max="9477" width="9.44140625" customWidth="1"/>
    <col min="9478" max="9489" width="10.44140625" customWidth="1"/>
    <col min="9490" max="9490" width="11.44140625" customWidth="1"/>
    <col min="9729" max="9729" width="17.44140625" customWidth="1"/>
    <col min="9730" max="9733" width="9.44140625" customWidth="1"/>
    <col min="9734" max="9745" width="10.44140625" customWidth="1"/>
    <col min="9746" max="9746" width="11.44140625" customWidth="1"/>
    <col min="9985" max="9985" width="17.44140625" customWidth="1"/>
    <col min="9986" max="9989" width="9.44140625" customWidth="1"/>
    <col min="9990" max="10001" width="10.44140625" customWidth="1"/>
    <col min="10002" max="10002" width="11.44140625" customWidth="1"/>
    <col min="10241" max="10241" width="17.44140625" customWidth="1"/>
    <col min="10242" max="10245" width="9.44140625" customWidth="1"/>
    <col min="10246" max="10257" width="10.44140625" customWidth="1"/>
    <col min="10258" max="10258" width="11.44140625" customWidth="1"/>
    <col min="10497" max="10497" width="17.44140625" customWidth="1"/>
    <col min="10498" max="10501" width="9.44140625" customWidth="1"/>
    <col min="10502" max="10513" width="10.44140625" customWidth="1"/>
    <col min="10514" max="10514" width="11.44140625" customWidth="1"/>
    <col min="10753" max="10753" width="17.44140625" customWidth="1"/>
    <col min="10754" max="10757" width="9.44140625" customWidth="1"/>
    <col min="10758" max="10769" width="10.44140625" customWidth="1"/>
    <col min="10770" max="10770" width="11.44140625" customWidth="1"/>
    <col min="11009" max="11009" width="17.44140625" customWidth="1"/>
    <col min="11010" max="11013" width="9.44140625" customWidth="1"/>
    <col min="11014" max="11025" width="10.44140625" customWidth="1"/>
    <col min="11026" max="11026" width="11.44140625" customWidth="1"/>
    <col min="11265" max="11265" width="17.44140625" customWidth="1"/>
    <col min="11266" max="11269" width="9.44140625" customWidth="1"/>
    <col min="11270" max="11281" width="10.44140625" customWidth="1"/>
    <col min="11282" max="11282" width="11.44140625" customWidth="1"/>
    <col min="11521" max="11521" width="17.44140625" customWidth="1"/>
    <col min="11522" max="11525" width="9.44140625" customWidth="1"/>
    <col min="11526" max="11537" width="10.44140625" customWidth="1"/>
    <col min="11538" max="11538" width="11.44140625" customWidth="1"/>
    <col min="11777" max="11777" width="17.44140625" customWidth="1"/>
    <col min="11778" max="11781" width="9.44140625" customWidth="1"/>
    <col min="11782" max="11793" width="10.44140625" customWidth="1"/>
    <col min="11794" max="11794" width="11.44140625" customWidth="1"/>
    <col min="12033" max="12033" width="17.44140625" customWidth="1"/>
    <col min="12034" max="12037" width="9.44140625" customWidth="1"/>
    <col min="12038" max="12049" width="10.44140625" customWidth="1"/>
    <col min="12050" max="12050" width="11.44140625" customWidth="1"/>
    <col min="12289" max="12289" width="17.44140625" customWidth="1"/>
    <col min="12290" max="12293" width="9.44140625" customWidth="1"/>
    <col min="12294" max="12305" width="10.44140625" customWidth="1"/>
    <col min="12306" max="12306" width="11.44140625" customWidth="1"/>
    <col min="12545" max="12545" width="17.44140625" customWidth="1"/>
    <col min="12546" max="12549" width="9.44140625" customWidth="1"/>
    <col min="12550" max="12561" width="10.44140625" customWidth="1"/>
    <col min="12562" max="12562" width="11.44140625" customWidth="1"/>
    <col min="12801" max="12801" width="17.44140625" customWidth="1"/>
    <col min="12802" max="12805" width="9.44140625" customWidth="1"/>
    <col min="12806" max="12817" width="10.44140625" customWidth="1"/>
    <col min="12818" max="12818" width="11.44140625" customWidth="1"/>
    <col min="13057" max="13057" width="17.44140625" customWidth="1"/>
    <col min="13058" max="13061" width="9.44140625" customWidth="1"/>
    <col min="13062" max="13073" width="10.44140625" customWidth="1"/>
    <col min="13074" max="13074" width="11.44140625" customWidth="1"/>
    <col min="13313" max="13313" width="17.44140625" customWidth="1"/>
    <col min="13314" max="13317" width="9.44140625" customWidth="1"/>
    <col min="13318" max="13329" width="10.44140625" customWidth="1"/>
    <col min="13330" max="13330" width="11.44140625" customWidth="1"/>
    <col min="13569" max="13569" width="17.44140625" customWidth="1"/>
    <col min="13570" max="13573" width="9.44140625" customWidth="1"/>
    <col min="13574" max="13585" width="10.44140625" customWidth="1"/>
    <col min="13586" max="13586" width="11.44140625" customWidth="1"/>
    <col min="13825" max="13825" width="17.44140625" customWidth="1"/>
    <col min="13826" max="13829" width="9.44140625" customWidth="1"/>
    <col min="13830" max="13841" width="10.44140625" customWidth="1"/>
    <col min="13842" max="13842" width="11.44140625" customWidth="1"/>
    <col min="14081" max="14081" width="17.44140625" customWidth="1"/>
    <col min="14082" max="14085" width="9.44140625" customWidth="1"/>
    <col min="14086" max="14097" width="10.44140625" customWidth="1"/>
    <col min="14098" max="14098" width="11.44140625" customWidth="1"/>
    <col min="14337" max="14337" width="17.44140625" customWidth="1"/>
    <col min="14338" max="14341" width="9.44140625" customWidth="1"/>
    <col min="14342" max="14353" width="10.44140625" customWidth="1"/>
    <col min="14354" max="14354" width="11.44140625" customWidth="1"/>
    <col min="14593" max="14593" width="17.44140625" customWidth="1"/>
    <col min="14594" max="14597" width="9.44140625" customWidth="1"/>
    <col min="14598" max="14609" width="10.44140625" customWidth="1"/>
    <col min="14610" max="14610" width="11.44140625" customWidth="1"/>
    <col min="14849" max="14849" width="17.44140625" customWidth="1"/>
    <col min="14850" max="14853" width="9.44140625" customWidth="1"/>
    <col min="14854" max="14865" width="10.44140625" customWidth="1"/>
    <col min="14866" max="14866" width="11.44140625" customWidth="1"/>
    <col min="15105" max="15105" width="17.44140625" customWidth="1"/>
    <col min="15106" max="15109" width="9.44140625" customWidth="1"/>
    <col min="15110" max="15121" width="10.44140625" customWidth="1"/>
    <col min="15122" max="15122" width="11.44140625" customWidth="1"/>
    <col min="15361" max="15361" width="17.44140625" customWidth="1"/>
    <col min="15362" max="15365" width="9.44140625" customWidth="1"/>
    <col min="15366" max="15377" width="10.44140625" customWidth="1"/>
    <col min="15378" max="15378" width="11.44140625" customWidth="1"/>
    <col min="15617" max="15617" width="17.44140625" customWidth="1"/>
    <col min="15618" max="15621" width="9.44140625" customWidth="1"/>
    <col min="15622" max="15633" width="10.44140625" customWidth="1"/>
    <col min="15634" max="15634" width="11.44140625" customWidth="1"/>
    <col min="15873" max="15873" width="17.44140625" customWidth="1"/>
    <col min="15874" max="15877" width="9.44140625" customWidth="1"/>
    <col min="15878" max="15889" width="10.44140625" customWidth="1"/>
    <col min="15890" max="15890" width="11.44140625" customWidth="1"/>
    <col min="16129" max="16129" width="17.44140625" customWidth="1"/>
    <col min="16130" max="16133" width="9.44140625" customWidth="1"/>
    <col min="16134" max="16145" width="10.44140625" customWidth="1"/>
    <col min="16146" max="16146" width="11.44140625" customWidth="1"/>
  </cols>
  <sheetData>
    <row r="4" spans="1:24" ht="15.6">
      <c r="E4" s="75"/>
      <c r="F4" s="75"/>
      <c r="G4" s="75" t="s">
        <v>102</v>
      </c>
      <c r="H4" s="75"/>
      <c r="I4" s="75"/>
      <c r="J4" s="75"/>
    </row>
    <row r="5" spans="1:24" ht="15.6">
      <c r="A5" s="76" t="s">
        <v>103</v>
      </c>
      <c r="B5" s="76" t="s">
        <v>104</v>
      </c>
      <c r="C5" s="76"/>
      <c r="E5" s="76">
        <v>2000</v>
      </c>
      <c r="F5" s="76">
        <v>2001</v>
      </c>
      <c r="G5" s="76">
        <v>2002</v>
      </c>
      <c r="H5" s="76">
        <v>2003</v>
      </c>
      <c r="I5" s="76">
        <v>2004</v>
      </c>
      <c r="J5" s="76">
        <v>2005</v>
      </c>
      <c r="K5" s="172">
        <v>2006</v>
      </c>
      <c r="L5" s="76">
        <v>2007</v>
      </c>
      <c r="M5" s="76">
        <v>2008</v>
      </c>
      <c r="N5" s="76">
        <v>2009</v>
      </c>
      <c r="O5" s="76">
        <v>2010</v>
      </c>
      <c r="P5" s="76">
        <v>2011</v>
      </c>
      <c r="Q5" s="76">
        <v>2012</v>
      </c>
      <c r="R5" s="76">
        <v>2013</v>
      </c>
      <c r="S5" s="76">
        <v>2014</v>
      </c>
      <c r="T5" s="76">
        <v>2015</v>
      </c>
    </row>
    <row r="6" spans="1:24">
      <c r="A6" s="77" t="s">
        <v>105</v>
      </c>
      <c r="B6" s="77">
        <v>100</v>
      </c>
      <c r="C6" s="77"/>
      <c r="E6" s="77">
        <v>58.897316666666697</v>
      </c>
      <c r="F6" s="77">
        <v>83.832700000000003</v>
      </c>
      <c r="G6" s="77">
        <v>100.11477499999999</v>
      </c>
      <c r="H6" s="77">
        <v>124.8476</v>
      </c>
      <c r="I6" s="77">
        <v>146.01155</v>
      </c>
      <c r="J6" s="77">
        <v>171.12377499999999</v>
      </c>
      <c r="K6" s="173">
        <v>192.455733333333</v>
      </c>
      <c r="L6" s="77">
        <v>216.04750000000001</v>
      </c>
      <c r="M6" s="77">
        <v>254.69625717784999</v>
      </c>
      <c r="N6" s="77">
        <v>303.92880198936098</v>
      </c>
      <c r="O6" s="77">
        <v>336.476225929473</v>
      </c>
      <c r="P6" s="77">
        <v>365.83505137046001</v>
      </c>
      <c r="Q6" s="77">
        <v>399.34786542764601</v>
      </c>
      <c r="R6" s="77">
        <v>445.936555383025</v>
      </c>
      <c r="S6" s="77">
        <v>515.01820601431598</v>
      </c>
      <c r="T6" s="78">
        <v>603.68461755786302</v>
      </c>
      <c r="V6" s="33"/>
      <c r="X6" s="33"/>
    </row>
    <row r="7" spans="1:24">
      <c r="A7" s="77" t="s">
        <v>106</v>
      </c>
      <c r="B7" s="77">
        <v>44.908392999999997</v>
      </c>
      <c r="C7" s="77"/>
      <c r="E7" s="77">
        <v>55.835124999999998</v>
      </c>
      <c r="F7" s="77">
        <v>81.602483333333396</v>
      </c>
      <c r="G7" s="77">
        <v>100.25253333333301</v>
      </c>
      <c r="H7" s="77">
        <v>123.246266666667</v>
      </c>
      <c r="I7" s="77">
        <v>146.03038333333299</v>
      </c>
      <c r="J7" s="77">
        <v>164.33590833333301</v>
      </c>
      <c r="K7" s="173">
        <v>181.43064166666699</v>
      </c>
      <c r="L7" s="77">
        <v>201.08239166666701</v>
      </c>
      <c r="M7" s="77">
        <v>237.646135259288</v>
      </c>
      <c r="N7" s="77">
        <v>275.04749263958502</v>
      </c>
      <c r="O7" s="77">
        <v>291.80340906332702</v>
      </c>
      <c r="P7" s="77">
        <v>303.56083024819998</v>
      </c>
      <c r="Q7" s="77">
        <v>317.44568248126899</v>
      </c>
      <c r="R7" s="77">
        <v>340.57170478006702</v>
      </c>
      <c r="S7" s="77">
        <v>363.70185346181898</v>
      </c>
      <c r="T7" s="78">
        <v>390.35273384716902</v>
      </c>
      <c r="V7" s="33"/>
      <c r="X7" s="33"/>
    </row>
    <row r="8" spans="1:24">
      <c r="A8" s="77" t="s">
        <v>107</v>
      </c>
      <c r="B8" s="77">
        <v>43.2729304</v>
      </c>
      <c r="C8" s="77"/>
      <c r="E8" s="77">
        <v>56.035483333333303</v>
      </c>
      <c r="F8" s="77">
        <v>82.003375000000005</v>
      </c>
      <c r="G8" s="77">
        <v>100.25948333333299</v>
      </c>
      <c r="H8" s="77">
        <v>123.367458333333</v>
      </c>
      <c r="I8" s="77">
        <v>146.350525</v>
      </c>
      <c r="J8" s="77">
        <v>165.20939166666699</v>
      </c>
      <c r="K8" s="173">
        <v>182.7449</v>
      </c>
      <c r="L8" s="77">
        <v>202.51299166666701</v>
      </c>
      <c r="M8" s="77">
        <v>239.12387941800699</v>
      </c>
      <c r="N8" s="77">
        <v>277.92194548051202</v>
      </c>
      <c r="O8" s="77">
        <v>293.876472766044</v>
      </c>
      <c r="P8" s="77">
        <v>305.17952244826</v>
      </c>
      <c r="Q8" s="77">
        <v>317.989101804874</v>
      </c>
      <c r="R8" s="77">
        <v>341.45861837752398</v>
      </c>
      <c r="S8" s="77">
        <v>362.41909486246402</v>
      </c>
      <c r="T8" s="78">
        <v>387.70600871515001</v>
      </c>
      <c r="V8" s="33"/>
      <c r="X8" s="33"/>
    </row>
    <row r="9" spans="1:24">
      <c r="A9" s="77" t="s">
        <v>108</v>
      </c>
      <c r="B9" s="77">
        <v>7.9729260000000002</v>
      </c>
      <c r="C9" s="77"/>
      <c r="E9" s="77">
        <v>56.463133333333303</v>
      </c>
      <c r="F9" s="77">
        <v>84.322941666666694</v>
      </c>
      <c r="G9" s="77">
        <v>100.332191666667</v>
      </c>
      <c r="H9" s="77"/>
      <c r="I9" s="77">
        <v>147.519116666667</v>
      </c>
      <c r="J9" s="77">
        <v>168.062391666667</v>
      </c>
      <c r="K9" s="173">
        <v>168.34484166666701</v>
      </c>
      <c r="L9" s="77">
        <v>178.14532500000001</v>
      </c>
      <c r="M9" s="77">
        <v>226.79101297495799</v>
      </c>
      <c r="N9" s="77">
        <v>280.45628604577399</v>
      </c>
      <c r="O9" s="77">
        <v>288.40439944920797</v>
      </c>
      <c r="P9" s="77">
        <v>295.19088240542902</v>
      </c>
      <c r="Q9" s="77">
        <v>319.00640619336701</v>
      </c>
      <c r="R9" s="77">
        <v>343.83028866593497</v>
      </c>
      <c r="S9" s="77">
        <v>374.57973027894201</v>
      </c>
      <c r="T9" s="78">
        <v>402.07185382703199</v>
      </c>
      <c r="V9" s="33"/>
      <c r="X9" s="33"/>
    </row>
    <row r="10" spans="1:24">
      <c r="A10" s="77" t="s">
        <v>109</v>
      </c>
      <c r="B10" s="77">
        <v>4.0685031</v>
      </c>
      <c r="C10" s="77"/>
      <c r="E10" s="77">
        <v>56.2644083333333</v>
      </c>
      <c r="F10" s="77">
        <v>72.805566666666607</v>
      </c>
      <c r="G10" s="77">
        <v>100.376358333333</v>
      </c>
      <c r="H10" s="77">
        <v>122.210033333333</v>
      </c>
      <c r="I10" s="77">
        <v>148.587308333333</v>
      </c>
      <c r="J10" s="77">
        <v>155.864591666667</v>
      </c>
      <c r="K10" s="173">
        <v>169.117175</v>
      </c>
      <c r="L10" s="77">
        <v>189.10820000000001</v>
      </c>
      <c r="M10" s="77">
        <v>230.53826596747399</v>
      </c>
      <c r="N10" s="77">
        <v>233.97006530439501</v>
      </c>
      <c r="O10" s="77">
        <v>265.79383133821699</v>
      </c>
      <c r="P10" s="77">
        <v>292.23681510424302</v>
      </c>
      <c r="Q10" s="77">
        <v>322.82923068396798</v>
      </c>
      <c r="R10" s="77">
        <v>344.23130334066599</v>
      </c>
      <c r="S10" s="77">
        <v>389.66241834661997</v>
      </c>
      <c r="T10" s="78">
        <v>431.08266181600402</v>
      </c>
      <c r="V10" s="33"/>
      <c r="X10" s="33"/>
    </row>
    <row r="11" spans="1:24">
      <c r="A11" s="77" t="s">
        <v>110</v>
      </c>
      <c r="B11" s="77">
        <v>10.238277699999999</v>
      </c>
      <c r="C11" s="77"/>
      <c r="E11" s="77">
        <v>59.669516666666702</v>
      </c>
      <c r="F11" s="77">
        <v>83.160458333333395</v>
      </c>
      <c r="G11" s="77">
        <v>100.49016666666699</v>
      </c>
      <c r="H11" s="77">
        <v>124.242</v>
      </c>
      <c r="I11" s="77">
        <v>153.56537499999999</v>
      </c>
      <c r="J11" s="77">
        <v>168.51734166666699</v>
      </c>
      <c r="K11" s="173">
        <v>200.77340833333301</v>
      </c>
      <c r="L11" s="77">
        <v>236.50988333333299</v>
      </c>
      <c r="M11" s="77">
        <v>282.48911777264402</v>
      </c>
      <c r="N11" s="77">
        <v>331.60353082908699</v>
      </c>
      <c r="O11" s="77">
        <v>346.944015918128</v>
      </c>
      <c r="P11" s="77">
        <v>360.72699021212702</v>
      </c>
      <c r="Q11" s="77">
        <v>375.62686658926202</v>
      </c>
      <c r="R11" s="77">
        <v>409.84872257606798</v>
      </c>
      <c r="S11" s="77">
        <v>430.391279597704</v>
      </c>
      <c r="T11" s="78">
        <v>454.928996800346</v>
      </c>
      <c r="V11" s="33"/>
      <c r="X11" s="33"/>
    </row>
    <row r="12" spans="1:24">
      <c r="A12" s="77" t="s">
        <v>111</v>
      </c>
      <c r="B12" s="77">
        <v>1.6903912999999999</v>
      </c>
      <c r="C12" s="77"/>
      <c r="E12" s="77">
        <v>50.769566666666698</v>
      </c>
      <c r="F12" s="77">
        <v>71.086974999999995</v>
      </c>
      <c r="G12" s="77">
        <v>100.050458333333</v>
      </c>
      <c r="H12" s="77">
        <v>123.21895833333301</v>
      </c>
      <c r="I12" s="77">
        <v>134.49827500000001</v>
      </c>
      <c r="J12" s="77">
        <v>144.041641666667</v>
      </c>
      <c r="K12" s="173">
        <v>150.177658333333</v>
      </c>
      <c r="L12" s="77">
        <v>168.4288</v>
      </c>
      <c r="M12" s="77">
        <v>211.054587637553</v>
      </c>
      <c r="N12" s="77">
        <v>206.889738743593</v>
      </c>
      <c r="O12" s="77">
        <v>229.47145134323</v>
      </c>
      <c r="P12" s="77">
        <v>244.87559350667701</v>
      </c>
      <c r="Q12" s="77">
        <v>270.128581776489</v>
      </c>
      <c r="R12" s="77">
        <v>279.48892828739702</v>
      </c>
      <c r="S12" s="77">
        <v>317.16588861169203</v>
      </c>
      <c r="T12" s="78">
        <v>349.35237232002601</v>
      </c>
      <c r="V12" s="33"/>
      <c r="X12" s="33"/>
    </row>
    <row r="13" spans="1:24">
      <c r="A13" s="77" t="s">
        <v>112</v>
      </c>
      <c r="B13" s="77">
        <v>2.4849819000000002</v>
      </c>
      <c r="C13" s="77"/>
      <c r="E13" s="77">
        <v>49.1708</v>
      </c>
      <c r="F13" s="77">
        <v>72.078208333333293</v>
      </c>
      <c r="G13" s="77">
        <v>100.05995</v>
      </c>
      <c r="H13" s="77">
        <v>105.76032499999999</v>
      </c>
      <c r="I13" s="77">
        <v>111.393466666667</v>
      </c>
      <c r="J13" s="77">
        <v>114.956908333333</v>
      </c>
      <c r="K13" s="173">
        <v>123.69029166666699</v>
      </c>
      <c r="L13" s="77">
        <v>147.95914999999999</v>
      </c>
      <c r="M13" s="77">
        <v>225.723874095458</v>
      </c>
      <c r="N13" s="77">
        <v>197.78332091349699</v>
      </c>
      <c r="O13" s="77">
        <v>207.38397751875999</v>
      </c>
      <c r="P13" s="77">
        <v>225.58437761007099</v>
      </c>
      <c r="Q13" s="77">
        <v>239.05639169316501</v>
      </c>
      <c r="R13" s="77">
        <v>252.373979843293</v>
      </c>
      <c r="S13" s="77">
        <v>271.90946511184501</v>
      </c>
      <c r="T13" s="78">
        <v>284.72258664329502</v>
      </c>
      <c r="V13" s="33"/>
      <c r="X13" s="33"/>
    </row>
    <row r="14" spans="1:24">
      <c r="A14" s="77" t="s">
        <v>113</v>
      </c>
      <c r="B14" s="77">
        <v>2.1220216000000001</v>
      </c>
      <c r="C14" s="77"/>
      <c r="E14" s="77">
        <v>56.945149999999998</v>
      </c>
      <c r="F14" s="77">
        <v>81.5058333333333</v>
      </c>
      <c r="G14" s="77">
        <v>100.288658333333</v>
      </c>
      <c r="H14" s="77">
        <v>121.096658333333</v>
      </c>
      <c r="I14" s="77">
        <v>143.37594999999999</v>
      </c>
      <c r="J14" s="77">
        <v>152.15803333333301</v>
      </c>
      <c r="K14" s="173">
        <v>170.34591666666699</v>
      </c>
      <c r="L14" s="77">
        <v>195.210158333333</v>
      </c>
      <c r="M14" s="77">
        <v>230.94169480596099</v>
      </c>
      <c r="N14" s="77">
        <v>254.769495529229</v>
      </c>
      <c r="O14" s="77">
        <v>274.54454329651702</v>
      </c>
      <c r="P14" s="77">
        <v>295.75578994759798</v>
      </c>
      <c r="Q14" s="77">
        <v>290.48670808135802</v>
      </c>
      <c r="R14" s="77">
        <v>309.79993108797402</v>
      </c>
      <c r="S14" s="77">
        <v>321.443872258412</v>
      </c>
      <c r="T14" s="78">
        <v>332.91993382117897</v>
      </c>
      <c r="V14" s="33"/>
      <c r="X14" s="33"/>
    </row>
    <row r="15" spans="1:24">
      <c r="A15" s="77" t="s">
        <v>114</v>
      </c>
      <c r="B15" s="77">
        <v>12.461799299999999</v>
      </c>
      <c r="C15" s="77"/>
      <c r="E15" s="77">
        <v>55.851849999999999</v>
      </c>
      <c r="F15" s="77">
        <v>87.871200000000002</v>
      </c>
      <c r="G15" s="77">
        <v>100.068841666667</v>
      </c>
      <c r="H15" s="77">
        <v>122.285766666667</v>
      </c>
      <c r="I15" s="77">
        <v>150.864141666667</v>
      </c>
      <c r="J15" s="77">
        <v>183.406383333333</v>
      </c>
      <c r="K15" s="173">
        <v>203.037825</v>
      </c>
      <c r="L15" s="77">
        <v>212.994675</v>
      </c>
      <c r="M15" s="77">
        <v>225.95168652675</v>
      </c>
      <c r="N15" s="77">
        <v>280.34767331482999</v>
      </c>
      <c r="O15" s="77">
        <v>289.64874204746599</v>
      </c>
      <c r="P15" s="77">
        <v>291.043396923236</v>
      </c>
      <c r="Q15" s="77">
        <v>288.58850728662901</v>
      </c>
      <c r="R15" s="77">
        <v>309.41767629254502</v>
      </c>
      <c r="S15" s="77">
        <v>307.19587133077999</v>
      </c>
      <c r="T15" s="78">
        <v>325.208598097768</v>
      </c>
      <c r="V15" s="33"/>
      <c r="X15" s="33"/>
    </row>
    <row r="16" spans="1:24">
      <c r="A16" s="77" t="s">
        <v>115</v>
      </c>
      <c r="B16" s="77">
        <v>1.1741709</v>
      </c>
      <c r="C16" s="77"/>
      <c r="E16" s="77">
        <v>54.957591666666701</v>
      </c>
      <c r="F16" s="77">
        <v>85.119908333333299</v>
      </c>
      <c r="G16" s="77">
        <v>100.181891666667</v>
      </c>
      <c r="H16" s="77">
        <v>115.725108333333</v>
      </c>
      <c r="I16" s="77">
        <v>132.77969166666699</v>
      </c>
      <c r="J16" s="77">
        <v>139.778983333333</v>
      </c>
      <c r="K16" s="173">
        <v>172.68709999999999</v>
      </c>
      <c r="L16" s="77">
        <v>206.10194166666699</v>
      </c>
      <c r="M16" s="77">
        <v>230.27935905502599</v>
      </c>
      <c r="N16" s="77">
        <v>229.99916407131599</v>
      </c>
      <c r="O16" s="77">
        <v>294.05343008242801</v>
      </c>
      <c r="P16" s="77">
        <v>337.28213168168099</v>
      </c>
      <c r="Q16" s="77">
        <v>372.03194388106903</v>
      </c>
      <c r="R16" s="77">
        <v>393.99249216468502</v>
      </c>
      <c r="S16" s="77">
        <v>441.10713673903899</v>
      </c>
      <c r="T16" s="78">
        <v>493.34407918429702</v>
      </c>
      <c r="V16" s="33"/>
      <c r="X16" s="33"/>
    </row>
    <row r="17" spans="1:24">
      <c r="A17" s="77" t="s">
        <v>116</v>
      </c>
      <c r="B17" s="77">
        <v>1.0600107999999999</v>
      </c>
      <c r="C17" s="77"/>
      <c r="E17" s="77">
        <v>42.863133333333302</v>
      </c>
      <c r="F17" s="77">
        <v>57.919649999999997</v>
      </c>
      <c r="G17" s="77">
        <v>100.106075</v>
      </c>
      <c r="H17" s="77">
        <v>125.560966666667</v>
      </c>
      <c r="I17" s="77">
        <v>128.063866666667</v>
      </c>
      <c r="J17" s="77">
        <v>139.596825</v>
      </c>
      <c r="K17" s="173">
        <v>156.99958333333299</v>
      </c>
      <c r="L17" s="77">
        <v>178.543808333333</v>
      </c>
      <c r="M17" s="77">
        <v>203.19809415186501</v>
      </c>
      <c r="N17" s="77">
        <v>281.12119041282102</v>
      </c>
      <c r="O17" s="77">
        <v>323.72636885372299</v>
      </c>
      <c r="P17" s="77">
        <v>326.85833004836297</v>
      </c>
      <c r="Q17" s="77">
        <v>341.65479828425998</v>
      </c>
      <c r="R17" s="77">
        <v>355.60590214524098</v>
      </c>
      <c r="S17" s="77">
        <v>393.91098193564198</v>
      </c>
      <c r="T17" s="78">
        <v>440.281153400184</v>
      </c>
      <c r="V17" s="33"/>
      <c r="X17" s="33"/>
    </row>
    <row r="18" spans="1:24">
      <c r="A18" s="77" t="s">
        <v>117</v>
      </c>
      <c r="B18" s="77">
        <v>1.6354626999999999</v>
      </c>
      <c r="C18" s="77"/>
      <c r="E18" s="77">
        <v>50.533200000000001</v>
      </c>
      <c r="F18" s="77">
        <v>70.994900000000001</v>
      </c>
      <c r="G18" s="77">
        <v>100.068391666667</v>
      </c>
      <c r="H18" s="77">
        <v>120.03995</v>
      </c>
      <c r="I18" s="77">
        <v>137.56008333333301</v>
      </c>
      <c r="J18" s="77">
        <v>141.224408333333</v>
      </c>
      <c r="K18" s="173">
        <v>146.656366666667</v>
      </c>
      <c r="L18" s="77">
        <v>163.229275</v>
      </c>
      <c r="M18" s="77">
        <v>198.54617133680401</v>
      </c>
      <c r="N18" s="77">
        <v>198.99200075468599</v>
      </c>
      <c r="O18" s="77">
        <v>236.93444119918701</v>
      </c>
      <c r="P18" s="77">
        <v>260.67037414104999</v>
      </c>
      <c r="Q18" s="77">
        <v>302.80453857386999</v>
      </c>
      <c r="R18" s="77">
        <v>319.71458259210198</v>
      </c>
      <c r="S18" s="77">
        <v>379.20444725384101</v>
      </c>
      <c r="T18" s="78">
        <v>428.48948776682198</v>
      </c>
      <c r="V18" s="33"/>
      <c r="X18" s="33"/>
    </row>
    <row r="19" spans="1:24">
      <c r="A19" s="77" t="s">
        <v>118</v>
      </c>
      <c r="B19" s="77">
        <v>0.68989049999999996</v>
      </c>
      <c r="C19" s="77"/>
      <c r="E19" s="77">
        <v>50.512016666666703</v>
      </c>
      <c r="F19" s="77">
        <v>69.426916666666699</v>
      </c>
      <c r="G19" s="77">
        <v>100.01815000000001</v>
      </c>
      <c r="H19" s="77">
        <v>118.775575</v>
      </c>
      <c r="I19" s="77">
        <v>133.57058333333299</v>
      </c>
      <c r="J19" s="77">
        <v>135.93969166666699</v>
      </c>
      <c r="K19" s="173">
        <v>140.57832500000001</v>
      </c>
      <c r="L19" s="77">
        <v>153.72045</v>
      </c>
      <c r="M19" s="77">
        <v>207.76654082384499</v>
      </c>
      <c r="N19" s="77">
        <v>176.80369783114699</v>
      </c>
      <c r="O19" s="77">
        <v>198.07636048778099</v>
      </c>
      <c r="P19" s="77">
        <v>221.472869383416</v>
      </c>
      <c r="Q19" s="77">
        <v>253.91639400302901</v>
      </c>
      <c r="R19" s="77">
        <v>263.18098059464501</v>
      </c>
      <c r="S19" s="77">
        <v>304.35166864473501</v>
      </c>
      <c r="T19" s="78">
        <v>342.86396782764598</v>
      </c>
      <c r="V19" s="33"/>
      <c r="X19" s="33"/>
    </row>
    <row r="20" spans="1:24">
      <c r="A20" s="77" t="s">
        <v>119</v>
      </c>
      <c r="B20" s="77">
        <v>0.94556070000000003</v>
      </c>
      <c r="C20" s="77"/>
      <c r="E20" s="77">
        <v>50.548650000000002</v>
      </c>
      <c r="F20" s="77">
        <v>72.138883333333297</v>
      </c>
      <c r="G20" s="77">
        <v>100.10505000000001</v>
      </c>
      <c r="H20" s="77">
        <v>120.962433333333</v>
      </c>
      <c r="I20" s="77">
        <v>140.47085000000001</v>
      </c>
      <c r="J20" s="77">
        <v>145.080158333333</v>
      </c>
      <c r="K20" s="173">
        <v>151.09097499999999</v>
      </c>
      <c r="L20" s="77">
        <v>170.167</v>
      </c>
      <c r="M20" s="77">
        <v>191.81889825859801</v>
      </c>
      <c r="N20" s="77">
        <v>215.18082172420901</v>
      </c>
      <c r="O20" s="77">
        <v>265.28566563861699</v>
      </c>
      <c r="P20" s="77">
        <v>289.26933074446703</v>
      </c>
      <c r="Q20" s="77">
        <v>338.47389413216098</v>
      </c>
      <c r="R20" s="77">
        <v>361.04289901602402</v>
      </c>
      <c r="S20" s="77">
        <v>434.04192215020498</v>
      </c>
      <c r="T20" s="78">
        <v>491.23305423724298</v>
      </c>
      <c r="V20" s="33"/>
      <c r="X20" s="33"/>
    </row>
    <row r="22" spans="1:24" ht="15.6">
      <c r="E22" s="75"/>
      <c r="F22" s="75"/>
      <c r="G22" s="75" t="s">
        <v>120</v>
      </c>
      <c r="H22" s="75"/>
      <c r="I22" s="75"/>
      <c r="J22" s="75"/>
      <c r="W22" s="78"/>
      <c r="X22" s="78"/>
    </row>
    <row r="23" spans="1:24">
      <c r="C23">
        <v>1998</v>
      </c>
      <c r="D23">
        <v>1999</v>
      </c>
      <c r="E23">
        <v>2000</v>
      </c>
      <c r="F23">
        <v>2001</v>
      </c>
      <c r="G23">
        <v>2002</v>
      </c>
      <c r="H23">
        <v>2003</v>
      </c>
      <c r="I23">
        <v>2004</v>
      </c>
      <c r="J23">
        <v>2005</v>
      </c>
      <c r="K23" s="174">
        <v>2006</v>
      </c>
      <c r="L23">
        <v>2007</v>
      </c>
      <c r="M23">
        <v>2008</v>
      </c>
      <c r="N23">
        <v>2009</v>
      </c>
      <c r="O23">
        <v>2010</v>
      </c>
      <c r="P23">
        <v>2011</v>
      </c>
      <c r="Q23">
        <v>2012</v>
      </c>
      <c r="R23">
        <v>2013</v>
      </c>
      <c r="S23">
        <v>2014</v>
      </c>
      <c r="T23">
        <v>2015</v>
      </c>
      <c r="W23" s="30"/>
      <c r="X23" s="30"/>
    </row>
    <row r="24" spans="1:24">
      <c r="A24" t="s">
        <v>121</v>
      </c>
      <c r="C24" s="78">
        <v>43.958691666666702</v>
      </c>
      <c r="D24" s="78">
        <v>46.073783333333303</v>
      </c>
      <c r="E24" s="78">
        <v>64.679808333333298</v>
      </c>
      <c r="F24" s="78">
        <v>91.495424999999997</v>
      </c>
      <c r="G24" s="78">
        <v>100</v>
      </c>
      <c r="H24" s="78">
        <v>129.84423333333299</v>
      </c>
      <c r="I24" s="78">
        <v>153.229833333333</v>
      </c>
      <c r="J24" s="78">
        <v>176.86961286238801</v>
      </c>
      <c r="K24" s="175">
        <v>197.52615520963701</v>
      </c>
      <c r="L24" s="78">
        <v>218.72705814661299</v>
      </c>
      <c r="M24" s="78">
        <v>254.865142922834</v>
      </c>
      <c r="N24" s="78">
        <v>303.92880198936098</v>
      </c>
      <c r="O24" s="78">
        <v>336.476225929473</v>
      </c>
      <c r="P24" s="78">
        <v>365.83505137046001</v>
      </c>
      <c r="Q24" s="78">
        <v>399.34786542764601</v>
      </c>
      <c r="R24" s="78">
        <v>445.92173276040103</v>
      </c>
      <c r="S24" s="78">
        <v>514.979263571204</v>
      </c>
      <c r="T24" s="78">
        <v>603.63897071741701</v>
      </c>
      <c r="V24" s="33"/>
    </row>
    <row r="25" spans="1:24">
      <c r="A25" t="s">
        <v>122</v>
      </c>
      <c r="C25" s="78">
        <v>45.756416666666702</v>
      </c>
      <c r="D25" s="78">
        <v>44.152658333333299</v>
      </c>
      <c r="E25" s="78">
        <v>65.791191666666705</v>
      </c>
      <c r="F25" s="78">
        <v>94.471891666666707</v>
      </c>
      <c r="G25" s="78">
        <v>100</v>
      </c>
      <c r="H25" s="78">
        <v>128.25479166666699</v>
      </c>
      <c r="I25" s="78">
        <v>151.08345</v>
      </c>
      <c r="J25" s="78">
        <v>171.59357832770701</v>
      </c>
      <c r="K25" s="175">
        <v>188.59363586539001</v>
      </c>
      <c r="L25" s="78">
        <v>206.45416206571599</v>
      </c>
      <c r="M25" s="78">
        <v>237.75729295329501</v>
      </c>
      <c r="N25" s="78">
        <v>275.04749263958502</v>
      </c>
      <c r="O25" s="78">
        <v>291.80340906332702</v>
      </c>
      <c r="P25" s="78">
        <v>303.56083024819998</v>
      </c>
      <c r="Q25" s="78">
        <v>317.44568248126899</v>
      </c>
      <c r="R25" s="78">
        <v>340.58116966589398</v>
      </c>
      <c r="S25" s="78">
        <v>363.72283870243399</v>
      </c>
      <c r="T25" s="78">
        <v>390.37525681747201</v>
      </c>
      <c r="V25" s="33"/>
    </row>
    <row r="26" spans="1:24">
      <c r="A26" t="s">
        <v>123</v>
      </c>
      <c r="C26" s="78">
        <v>42.493260810639498</v>
      </c>
      <c r="D26" s="78">
        <v>47.639804751117097</v>
      </c>
      <c r="E26" s="78">
        <v>63.7738547366814</v>
      </c>
      <c r="F26" s="78">
        <v>89.069132827799095</v>
      </c>
      <c r="G26" s="78">
        <v>100</v>
      </c>
      <c r="H26" s="78">
        <v>131.139880254964</v>
      </c>
      <c r="I26" s="78">
        <v>154.979476001444</v>
      </c>
      <c r="J26" s="78">
        <v>181.170417381758</v>
      </c>
      <c r="K26" s="175">
        <v>204.80757448629001</v>
      </c>
      <c r="L26" s="78">
        <v>228.73141399067401</v>
      </c>
      <c r="M26" s="78">
        <v>268.81075263824999</v>
      </c>
      <c r="N26" s="78">
        <v>327.47164746551999</v>
      </c>
      <c r="O26" s="78">
        <v>372.89165335096698</v>
      </c>
      <c r="P26" s="78">
        <v>416.59841349070803</v>
      </c>
      <c r="Q26" s="78">
        <v>466.11112792085601</v>
      </c>
      <c r="R26" s="78">
        <f>(R24*100-R25*$B$7)/(100-$B$7)</f>
        <v>531.79099060015551</v>
      </c>
      <c r="S26" s="78">
        <f>(S24*100-S25*$B$7)/(100-$B$7)</f>
        <v>638.27722748395934</v>
      </c>
      <c r="T26" s="78">
        <f>(T24*100-T25*$B$7)/(100-$B$7)</f>
        <v>777.48270478126994</v>
      </c>
      <c r="V26" s="33"/>
    </row>
    <row r="27" spans="1:24">
      <c r="A27" t="s">
        <v>124</v>
      </c>
      <c r="C27" s="78">
        <v>37.368066666666699</v>
      </c>
      <c r="D27" s="78">
        <v>43.249766666666702</v>
      </c>
      <c r="E27" s="78">
        <v>57.3274166666667</v>
      </c>
      <c r="F27" s="78">
        <v>84.513666666666694</v>
      </c>
      <c r="G27" s="78">
        <v>99.999983333333304</v>
      </c>
      <c r="H27" s="78">
        <v>120.274558333333</v>
      </c>
      <c r="I27" s="78">
        <v>134.14360833333299</v>
      </c>
      <c r="J27" s="78">
        <v>149.46338715490401</v>
      </c>
      <c r="K27" s="175">
        <v>169.18739143565301</v>
      </c>
      <c r="L27" s="78">
        <v>188.78601928575199</v>
      </c>
      <c r="M27" s="78">
        <v>216.99746781261001</v>
      </c>
      <c r="N27" s="78">
        <v>280.33284069038598</v>
      </c>
      <c r="O27" s="78">
        <v>332.25846563950199</v>
      </c>
      <c r="P27" s="78">
        <v>378.80363348444098</v>
      </c>
      <c r="Q27" s="78">
        <v>436.986055050875</v>
      </c>
      <c r="R27" s="78">
        <v>487.47579582318298</v>
      </c>
      <c r="S27" s="78">
        <v>559.82752580759495</v>
      </c>
      <c r="T27" s="78">
        <v>669.97228601152403</v>
      </c>
      <c r="V27" s="33"/>
      <c r="X27" s="33"/>
    </row>
    <row r="28" spans="1:24">
      <c r="A28" t="s">
        <v>125</v>
      </c>
      <c r="C28" s="78">
        <v>45.567691666666697</v>
      </c>
      <c r="D28" s="78">
        <v>48.474308333333298</v>
      </c>
      <c r="E28" s="78">
        <v>63.855683333333303</v>
      </c>
      <c r="F28" s="78">
        <v>91.299824999999998</v>
      </c>
      <c r="G28" s="78">
        <v>100.000008333333</v>
      </c>
      <c r="H28" s="78">
        <v>119.030133333333</v>
      </c>
      <c r="I28" s="78">
        <v>139.19187500000001</v>
      </c>
      <c r="J28" s="78">
        <v>153.111950199017</v>
      </c>
      <c r="K28" s="175">
        <v>162.22867729722</v>
      </c>
      <c r="L28" s="78">
        <v>167.86855933593699</v>
      </c>
      <c r="M28" s="78">
        <v>187.03339250535601</v>
      </c>
      <c r="N28" s="78">
        <v>226.07608459990399</v>
      </c>
      <c r="O28" s="78">
        <v>262.34020107963602</v>
      </c>
      <c r="P28" s="78">
        <v>296.22114049442098</v>
      </c>
      <c r="Q28" s="78">
        <v>337.02849405613603</v>
      </c>
      <c r="R28" s="78">
        <v>395.74184786731797</v>
      </c>
      <c r="S28" s="78">
        <v>460.619859380479</v>
      </c>
      <c r="T28" s="78">
        <v>570.69922153915104</v>
      </c>
      <c r="V28" s="33"/>
      <c r="X28" s="33"/>
    </row>
    <row r="29" spans="1:24">
      <c r="A29" t="s">
        <v>126</v>
      </c>
      <c r="C29" s="78">
        <v>36.359099999999998</v>
      </c>
      <c r="D29" s="78">
        <v>43.260566666666698</v>
      </c>
      <c r="E29" s="78">
        <v>55.458583333333301</v>
      </c>
      <c r="F29" s="78">
        <v>78.7417916666667</v>
      </c>
      <c r="G29" s="78">
        <v>99.999983333333304</v>
      </c>
      <c r="H29" s="78">
        <v>160.82544166666699</v>
      </c>
      <c r="I29" s="78">
        <v>181.06796666666699</v>
      </c>
      <c r="J29" s="78">
        <v>224.44020969502401</v>
      </c>
      <c r="K29" s="175">
        <v>269.38286895437</v>
      </c>
      <c r="L29" s="78">
        <v>312.695873678194</v>
      </c>
      <c r="M29" s="78">
        <v>368.34215708159502</v>
      </c>
      <c r="N29" s="78">
        <v>385.16737395717098</v>
      </c>
      <c r="O29" s="78">
        <v>424.671594790406</v>
      </c>
      <c r="P29" s="78">
        <v>469.74811860150498</v>
      </c>
      <c r="Q29" s="78">
        <v>506.76322280783597</v>
      </c>
      <c r="R29" s="78">
        <v>609.74137341818096</v>
      </c>
      <c r="S29" s="78">
        <v>896.82612663808095</v>
      </c>
      <c r="T29" s="78">
        <v>1128.2417680097501</v>
      </c>
      <c r="V29" s="33"/>
      <c r="X29" s="33"/>
    </row>
    <row r="30" spans="1:24">
      <c r="A30" t="s">
        <v>127</v>
      </c>
      <c r="C30" s="78">
        <v>42.635533333333299</v>
      </c>
      <c r="D30" s="78">
        <v>45.199658333333304</v>
      </c>
      <c r="E30" s="78">
        <v>63.8849083333333</v>
      </c>
      <c r="F30" s="78">
        <v>91.729558333333301</v>
      </c>
      <c r="G30" s="78">
        <v>100.00005</v>
      </c>
      <c r="H30" s="78">
        <v>115.023058333333</v>
      </c>
      <c r="I30" s="78">
        <v>130.52345</v>
      </c>
      <c r="J30" s="78">
        <v>148.432139961404</v>
      </c>
      <c r="K30" s="175">
        <v>161.263242828823</v>
      </c>
      <c r="L30" s="78">
        <v>167.02633761766299</v>
      </c>
      <c r="M30" s="78">
        <v>193.73570638854599</v>
      </c>
      <c r="N30" s="78">
        <v>255.05753448143301</v>
      </c>
      <c r="O30" s="78">
        <v>294.06686343856597</v>
      </c>
      <c r="P30" s="78">
        <v>329.08626617818601</v>
      </c>
      <c r="Q30" s="78">
        <v>374.568738252228</v>
      </c>
      <c r="R30" s="78">
        <v>435.19479806227702</v>
      </c>
      <c r="S30" s="78">
        <v>488.68959102007898</v>
      </c>
      <c r="T30" s="78">
        <v>600.74178663253701</v>
      </c>
      <c r="V30" s="33"/>
      <c r="X30" s="33"/>
    </row>
    <row r="31" spans="1:24">
      <c r="A31" t="s">
        <v>128</v>
      </c>
      <c r="C31" s="78">
        <v>43.297818181818201</v>
      </c>
      <c r="D31" s="78">
        <v>51.2783333333333</v>
      </c>
      <c r="E31" s="78">
        <v>66.996875000000003</v>
      </c>
      <c r="F31" s="78">
        <v>88.394424999999998</v>
      </c>
      <c r="G31" s="78">
        <v>99.999991666666602</v>
      </c>
      <c r="H31" s="78">
        <v>122.502283333333</v>
      </c>
      <c r="I31" s="78">
        <v>148.104625</v>
      </c>
      <c r="J31" s="78">
        <v>178.092590320531</v>
      </c>
      <c r="K31" s="175">
        <v>214.93955075268201</v>
      </c>
      <c r="L31" s="78">
        <v>283.037455488935</v>
      </c>
      <c r="M31" s="78">
        <v>338.56702034843403</v>
      </c>
      <c r="N31" s="78">
        <v>502.23960953884699</v>
      </c>
      <c r="O31" s="78">
        <v>553.73065595677599</v>
      </c>
      <c r="P31" s="78">
        <v>596.77220858691396</v>
      </c>
      <c r="Q31" s="78">
        <v>649.81433816823596</v>
      </c>
      <c r="R31" s="78">
        <v>715.080360438252</v>
      </c>
      <c r="S31" s="78">
        <v>823.40557165832104</v>
      </c>
      <c r="T31" s="78">
        <v>956.877452513957</v>
      </c>
      <c r="V31" s="33"/>
      <c r="X31" s="33"/>
    </row>
    <row r="32" spans="1:24">
      <c r="A32" t="s">
        <v>84</v>
      </c>
      <c r="C32" s="78">
        <v>40.667808333333298</v>
      </c>
      <c r="D32" s="78">
        <v>51.274983333333303</v>
      </c>
      <c r="E32" s="78">
        <v>75.244783333333302</v>
      </c>
      <c r="F32" s="78">
        <v>96.238541666666706</v>
      </c>
      <c r="G32" s="78">
        <v>100</v>
      </c>
      <c r="H32" s="78">
        <v>159.440541666667</v>
      </c>
      <c r="I32" s="78">
        <v>180.127825</v>
      </c>
      <c r="J32" s="78">
        <v>236.90031104777199</v>
      </c>
      <c r="K32" s="175">
        <v>303.16728561982302</v>
      </c>
      <c r="L32" s="78">
        <v>355.83605562925499</v>
      </c>
      <c r="M32" s="78">
        <v>438.18547967965202</v>
      </c>
      <c r="N32" s="78">
        <v>450.57472029616599</v>
      </c>
      <c r="O32" s="78">
        <v>494.110746044498</v>
      </c>
      <c r="P32" s="78">
        <v>603.93704661627703</v>
      </c>
      <c r="Q32" s="78">
        <v>723.02416947818199</v>
      </c>
      <c r="R32" s="78">
        <v>852.04787250368804</v>
      </c>
      <c r="S32" s="78">
        <v>1100.8663945800699</v>
      </c>
      <c r="T32" s="78">
        <v>1396.9736495341399</v>
      </c>
      <c r="V32" s="33"/>
      <c r="X32" s="33"/>
    </row>
    <row r="33" spans="1:27">
      <c r="A33" t="s">
        <v>129</v>
      </c>
      <c r="C33" s="78">
        <v>59.462066666666701</v>
      </c>
      <c r="D33" s="78">
        <v>60.471575000000001</v>
      </c>
      <c r="E33" s="78">
        <v>67.469183333333305</v>
      </c>
      <c r="F33" s="78">
        <v>84.297316666666703</v>
      </c>
      <c r="G33" s="78">
        <v>100.00001666666699</v>
      </c>
      <c r="H33" s="78">
        <v>120.801233333333</v>
      </c>
      <c r="I33" s="78">
        <v>172.17383333333299</v>
      </c>
      <c r="J33" s="78">
        <v>169.80820448559601</v>
      </c>
      <c r="K33" s="175">
        <v>192.20925828004101</v>
      </c>
      <c r="L33" s="78">
        <v>254.57910969428701</v>
      </c>
      <c r="M33" s="78">
        <v>257.82927125586002</v>
      </c>
      <c r="N33" s="78">
        <v>273.24579902372102</v>
      </c>
      <c r="O33" s="78">
        <v>272.95336121935202</v>
      </c>
      <c r="P33" s="78">
        <v>273.47337815005602</v>
      </c>
      <c r="Q33" s="78">
        <v>274.83526158538899</v>
      </c>
      <c r="R33" s="78">
        <v>278.99141777992202</v>
      </c>
      <c r="S33" s="78">
        <v>302.552455019094</v>
      </c>
      <c r="T33" s="78">
        <v>343.15310819145702</v>
      </c>
      <c r="V33" s="33"/>
      <c r="X33" s="33"/>
    </row>
    <row r="34" spans="1:27">
      <c r="A34" t="s">
        <v>130</v>
      </c>
      <c r="C34" s="78">
        <v>43.944058333333302</v>
      </c>
      <c r="D34" s="78">
        <v>49.312291666666702</v>
      </c>
      <c r="E34" s="78">
        <v>64.735916666666697</v>
      </c>
      <c r="F34" s="78">
        <v>93.043483333333299</v>
      </c>
      <c r="G34" s="78">
        <v>100.000008333333</v>
      </c>
      <c r="H34" s="78">
        <v>117.281691666667</v>
      </c>
      <c r="I34" s="78">
        <v>136.69784999999999</v>
      </c>
      <c r="J34" s="78">
        <v>161.96160014883</v>
      </c>
      <c r="K34" s="175">
        <v>188.91831075728101</v>
      </c>
      <c r="L34" s="78">
        <v>216.39498617470301</v>
      </c>
      <c r="M34" s="78">
        <v>247.00710804725099</v>
      </c>
      <c r="N34" s="78">
        <v>430.328853839923</v>
      </c>
      <c r="O34" s="78">
        <v>519.65804259211404</v>
      </c>
      <c r="P34" s="78">
        <v>563.65767473569099</v>
      </c>
      <c r="Q34" s="78">
        <v>639.09330577825904</v>
      </c>
      <c r="R34" s="78">
        <v>712.420832665322</v>
      </c>
      <c r="S34" s="78">
        <v>821.82462774540602</v>
      </c>
      <c r="T34" s="78">
        <v>1026.17465847014</v>
      </c>
      <c r="V34" s="33"/>
      <c r="X34" s="33"/>
    </row>
    <row r="35" spans="1:27">
      <c r="A35" t="s">
        <v>131</v>
      </c>
      <c r="C35" s="78">
        <v>55.349491666666701</v>
      </c>
      <c r="D35" s="78">
        <v>64.092483333333305</v>
      </c>
      <c r="E35" s="78">
        <v>72.1444166666667</v>
      </c>
      <c r="F35" s="78">
        <v>85.638291666666703</v>
      </c>
      <c r="G35" s="78">
        <v>99.999991666666702</v>
      </c>
      <c r="H35" s="78">
        <v>263.40871666666698</v>
      </c>
      <c r="I35" s="78">
        <v>202.66378333333299</v>
      </c>
      <c r="J35" s="78">
        <v>188.545685744487</v>
      </c>
      <c r="K35" s="175">
        <v>205.752652270216</v>
      </c>
      <c r="L35" s="78">
        <v>214.39059648418299</v>
      </c>
      <c r="M35" s="78">
        <v>248.36313072737599</v>
      </c>
      <c r="N35" s="78">
        <v>277.91480214398803</v>
      </c>
      <c r="O35" s="78">
        <v>281.04108599929901</v>
      </c>
      <c r="P35" s="78">
        <v>288.05376775777302</v>
      </c>
      <c r="Q35" s="78">
        <v>321.68153169708899</v>
      </c>
      <c r="R35" s="78">
        <v>351.884972150061</v>
      </c>
      <c r="S35" s="78">
        <v>376.28426332701702</v>
      </c>
      <c r="T35" s="78">
        <v>470.96701811331798</v>
      </c>
      <c r="V35" s="33"/>
      <c r="X35" s="33"/>
    </row>
    <row r="36" spans="1:27">
      <c r="A36" t="s">
        <v>132</v>
      </c>
      <c r="C36" s="78">
        <v>45.8547333333333</v>
      </c>
      <c r="D36" s="78">
        <v>49.535874999999997</v>
      </c>
      <c r="E36" s="78">
        <v>63.937991666666697</v>
      </c>
      <c r="F36" s="78">
        <v>85.004291666666703</v>
      </c>
      <c r="G36" s="78">
        <v>100</v>
      </c>
      <c r="H36" s="78">
        <v>118.05159166666699</v>
      </c>
      <c r="I36" s="78">
        <v>175.68655000000001</v>
      </c>
      <c r="J36" s="78">
        <v>217.468547809001</v>
      </c>
      <c r="K36" s="175">
        <v>239.92868498980101</v>
      </c>
      <c r="L36" s="78">
        <v>278.45987780924497</v>
      </c>
      <c r="M36" s="78">
        <v>338.55464293101397</v>
      </c>
      <c r="N36" s="78">
        <v>438.13581337395999</v>
      </c>
      <c r="O36" s="78">
        <v>518.26403514903302</v>
      </c>
      <c r="P36" s="78">
        <v>562.78958458927298</v>
      </c>
      <c r="Q36" s="78">
        <v>604.92293158457096</v>
      </c>
      <c r="R36" s="78">
        <v>678.81555666327995</v>
      </c>
      <c r="S36" s="78">
        <v>739.293466420816</v>
      </c>
      <c r="T36" s="78">
        <v>876.22058744092203</v>
      </c>
      <c r="V36" s="33"/>
      <c r="X36" s="33"/>
    </row>
    <row r="37" spans="1:27">
      <c r="A37" t="s">
        <v>133</v>
      </c>
      <c r="C37" s="78">
        <v>40.361424999999997</v>
      </c>
      <c r="D37" s="78">
        <v>45.162149999999997</v>
      </c>
      <c r="E37" s="78">
        <v>66.187491666666702</v>
      </c>
      <c r="F37" s="78">
        <v>96.426933333333295</v>
      </c>
      <c r="G37" s="78">
        <v>100</v>
      </c>
      <c r="H37" s="78">
        <v>122.192016666667</v>
      </c>
      <c r="I37" s="78">
        <v>143.69719166666701</v>
      </c>
      <c r="J37" s="78">
        <v>155.674249811019</v>
      </c>
      <c r="K37" s="175">
        <v>175.684004240337</v>
      </c>
      <c r="L37" s="78">
        <v>199.42143960592799</v>
      </c>
      <c r="M37" s="78">
        <v>224.431649663814</v>
      </c>
      <c r="N37" s="78">
        <v>256.476806733594</v>
      </c>
      <c r="O37" s="78">
        <v>278.49636303618001</v>
      </c>
      <c r="P37" s="78">
        <v>324.52529957473899</v>
      </c>
      <c r="Q37" s="78">
        <v>375.414734072464</v>
      </c>
      <c r="R37" s="78">
        <v>435.66468787213</v>
      </c>
      <c r="S37" s="78">
        <v>504.79093366654598</v>
      </c>
      <c r="T37" s="78">
        <v>601.84091938105405</v>
      </c>
      <c r="V37" s="33"/>
      <c r="X37" s="33"/>
    </row>
    <row r="41" spans="1:27" ht="15.6">
      <c r="E41" s="75"/>
      <c r="F41" s="75"/>
      <c r="G41" s="75" t="s">
        <v>134</v>
      </c>
      <c r="H41" s="75"/>
      <c r="I41" s="75"/>
      <c r="J41" s="75"/>
    </row>
    <row r="42" spans="1:27" ht="15.6">
      <c r="A42" s="76" t="s">
        <v>103</v>
      </c>
      <c r="B42" s="76" t="s">
        <v>104</v>
      </c>
      <c r="C42" s="76"/>
      <c r="E42" s="76">
        <v>2000</v>
      </c>
      <c r="F42" s="76">
        <v>2001</v>
      </c>
      <c r="G42" s="76">
        <v>2002</v>
      </c>
      <c r="H42" s="76">
        <v>2003</v>
      </c>
      <c r="I42" s="76">
        <v>2004</v>
      </c>
      <c r="J42" s="76">
        <v>2005</v>
      </c>
      <c r="K42" s="172">
        <v>2006</v>
      </c>
      <c r="L42" s="76">
        <v>2007</v>
      </c>
      <c r="M42" s="76">
        <v>2008</v>
      </c>
      <c r="N42" s="76">
        <v>2009</v>
      </c>
      <c r="O42" s="76">
        <v>2010</v>
      </c>
      <c r="P42" s="76">
        <v>2011</v>
      </c>
      <c r="Q42" s="76">
        <v>2012</v>
      </c>
      <c r="R42" s="76">
        <v>2013</v>
      </c>
      <c r="S42" s="76">
        <v>2014</v>
      </c>
      <c r="T42" s="76">
        <v>2015</v>
      </c>
      <c r="U42" s="76"/>
      <c r="W42">
        <v>2011</v>
      </c>
      <c r="X42">
        <v>2012</v>
      </c>
      <c r="Y42">
        <v>2013</v>
      </c>
      <c r="Z42">
        <v>2014</v>
      </c>
      <c r="AA42">
        <v>2015</v>
      </c>
    </row>
    <row r="43" spans="1:27">
      <c r="A43" s="77" t="s">
        <v>105</v>
      </c>
      <c r="B43" s="77">
        <v>100</v>
      </c>
      <c r="C43" s="77"/>
      <c r="E43" s="79" t="s">
        <v>135</v>
      </c>
      <c r="F43" s="77">
        <f t="shared" ref="F43:T57" si="0">F6/E6*100-100</f>
        <v>42.337044783307817</v>
      </c>
      <c r="G43" s="77">
        <f t="shared" si="0"/>
        <v>19.422104978129042</v>
      </c>
      <c r="H43" s="77">
        <f t="shared" si="0"/>
        <v>24.704470444047843</v>
      </c>
      <c r="I43" s="77">
        <f t="shared" si="0"/>
        <v>16.951827668293177</v>
      </c>
      <c r="J43" s="77">
        <f t="shared" si="0"/>
        <v>17.198793520101646</v>
      </c>
      <c r="K43" s="175">
        <f t="shared" si="0"/>
        <v>12.46580630501694</v>
      </c>
      <c r="L43" s="77">
        <f t="shared" si="0"/>
        <v>12.258282077679723</v>
      </c>
      <c r="M43" s="77">
        <f t="shared" si="0"/>
        <v>17.889009212256553</v>
      </c>
      <c r="N43" s="77">
        <f t="shared" si="0"/>
        <v>19.32990510226962</v>
      </c>
      <c r="O43" s="77">
        <f t="shared" si="0"/>
        <v>10.708897520430256</v>
      </c>
      <c r="P43" s="77">
        <f t="shared" si="0"/>
        <v>8.725378846569896</v>
      </c>
      <c r="Q43" s="77">
        <f t="shared" si="0"/>
        <v>9.1606350817515079</v>
      </c>
      <c r="R43" s="77">
        <f t="shared" si="0"/>
        <v>11.666192307172835</v>
      </c>
      <c r="S43" s="77">
        <f t="shared" si="0"/>
        <v>15.491363019556715</v>
      </c>
      <c r="T43" s="77">
        <f t="shared" si="0"/>
        <v>17.21617032332297</v>
      </c>
    </row>
    <row r="44" spans="1:27">
      <c r="A44" s="77" t="s">
        <v>106</v>
      </c>
      <c r="B44" s="77">
        <v>44.908392999999997</v>
      </c>
      <c r="C44" s="77"/>
      <c r="E44" s="79" t="s">
        <v>135</v>
      </c>
      <c r="F44" s="77">
        <f t="shared" si="0"/>
        <v>46.149011636193876</v>
      </c>
      <c r="G44" s="77">
        <f t="shared" si="0"/>
        <v>22.854757892375744</v>
      </c>
      <c r="H44" s="77">
        <f t="shared" si="0"/>
        <v>22.935812760842026</v>
      </c>
      <c r="I44" s="77">
        <f t="shared" si="0"/>
        <v>18.486658689863702</v>
      </c>
      <c r="J44" s="77">
        <f t="shared" si="0"/>
        <v>12.535422137607696</v>
      </c>
      <c r="K44" s="175">
        <f t="shared" si="0"/>
        <v>10.402311647348327</v>
      </c>
      <c r="L44" s="77">
        <f t="shared" si="0"/>
        <v>10.831549632120655</v>
      </c>
      <c r="M44" s="77">
        <f t="shared" si="0"/>
        <v>18.183463648688075</v>
      </c>
      <c r="N44" s="77">
        <f t="shared" si="0"/>
        <v>15.738256100605042</v>
      </c>
      <c r="O44" s="77">
        <f t="shared" si="0"/>
        <v>6.0920084247772195</v>
      </c>
      <c r="P44" s="77">
        <f t="shared" si="0"/>
        <v>4.0292268080806934</v>
      </c>
      <c r="Q44" s="77">
        <f t="shared" si="0"/>
        <v>4.573993364597257</v>
      </c>
      <c r="R44" s="77">
        <f t="shared" si="0"/>
        <v>7.2850328654769498</v>
      </c>
      <c r="S44" s="77">
        <f t="shared" si="0"/>
        <v>6.7915649941291605</v>
      </c>
      <c r="T44" s="77">
        <f t="shared" si="0"/>
        <v>7.3276724140059315</v>
      </c>
    </row>
    <row r="45" spans="1:27">
      <c r="A45" s="77" t="s">
        <v>107</v>
      </c>
      <c r="B45" s="77">
        <v>43.2729304</v>
      </c>
      <c r="C45" s="77"/>
      <c r="E45" s="79" t="s">
        <v>135</v>
      </c>
      <c r="F45" s="77">
        <f t="shared" si="0"/>
        <v>46.341871474889956</v>
      </c>
      <c r="G45" s="77">
        <f t="shared" si="0"/>
        <v>22.26263045067715</v>
      </c>
      <c r="H45" s="77">
        <f t="shared" si="0"/>
        <v>23.048168843213418</v>
      </c>
      <c r="I45" s="77">
        <f t="shared" si="0"/>
        <v>18.62976426455009</v>
      </c>
      <c r="J45" s="77">
        <f t="shared" si="0"/>
        <v>12.886094304524704</v>
      </c>
      <c r="K45" s="175">
        <f t="shared" si="0"/>
        <v>10.614111072276899</v>
      </c>
      <c r="L45" s="77">
        <f t="shared" si="0"/>
        <v>10.817315102455382</v>
      </c>
      <c r="M45" s="77">
        <f t="shared" si="0"/>
        <v>18.078290903726767</v>
      </c>
      <c r="N45" s="77">
        <f t="shared" si="0"/>
        <v>16.225090591928293</v>
      </c>
      <c r="O45" s="77">
        <f t="shared" si="0"/>
        <v>5.7406504038202115</v>
      </c>
      <c r="P45" s="77">
        <f t="shared" si="0"/>
        <v>3.8461907398808393</v>
      </c>
      <c r="Q45" s="77">
        <f t="shared" si="0"/>
        <v>4.1973915070876728</v>
      </c>
      <c r="R45" s="77">
        <f t="shared" si="0"/>
        <v>7.3806040645542055</v>
      </c>
      <c r="S45" s="77">
        <f t="shared" si="0"/>
        <v>6.1385114789417088</v>
      </c>
      <c r="T45" s="77">
        <f t="shared" si="0"/>
        <v>6.977257603461041</v>
      </c>
    </row>
    <row r="46" spans="1:27">
      <c r="A46" s="77" t="s">
        <v>108</v>
      </c>
      <c r="B46" s="77">
        <v>7.9729260000000002</v>
      </c>
      <c r="C46" s="77"/>
      <c r="E46" s="79" t="s">
        <v>135</v>
      </c>
      <c r="F46" s="77">
        <f t="shared" si="0"/>
        <v>49.341591032260709</v>
      </c>
      <c r="G46" s="77">
        <f t="shared" si="0"/>
        <v>18.985639831311587</v>
      </c>
      <c r="H46" s="77">
        <f t="shared" si="0"/>
        <v>-100</v>
      </c>
      <c r="I46" s="77" t="e">
        <f t="shared" si="0"/>
        <v>#DIV/0!</v>
      </c>
      <c r="J46" s="77">
        <f t="shared" si="0"/>
        <v>13.925839216092513</v>
      </c>
      <c r="K46" s="175">
        <f t="shared" si="0"/>
        <v>0.16806258509053862</v>
      </c>
      <c r="L46" s="77">
        <f t="shared" si="0"/>
        <v>5.821671300590566</v>
      </c>
      <c r="M46" s="77">
        <f t="shared" si="0"/>
        <v>27.306744072547502</v>
      </c>
      <c r="N46" s="77">
        <f t="shared" si="0"/>
        <v>23.662874629314203</v>
      </c>
      <c r="O46" s="77">
        <f t="shared" si="0"/>
        <v>2.8339936734870435</v>
      </c>
      <c r="P46" s="77">
        <f t="shared" si="0"/>
        <v>2.3531135340451925</v>
      </c>
      <c r="Q46" s="77">
        <f t="shared" si="0"/>
        <v>8.0678385436135045</v>
      </c>
      <c r="R46" s="77">
        <f t="shared" si="0"/>
        <v>7.7816250679056509</v>
      </c>
      <c r="S46" s="77">
        <f t="shared" si="0"/>
        <v>8.9432032681923346</v>
      </c>
      <c r="T46" s="77">
        <f t="shared" si="0"/>
        <v>7.3394584185367364</v>
      </c>
      <c r="W46">
        <f>W59/W58*P46</f>
        <v>4.9744539552027378</v>
      </c>
      <c r="X46">
        <f>X59/X58*Q46</f>
        <v>17.017241628477638</v>
      </c>
      <c r="Y46">
        <f>Y59/Y58*R46</f>
        <v>20.089051610237508</v>
      </c>
      <c r="Z46">
        <f>Z59/Z58*S46</f>
        <v>26.593890005242017</v>
      </c>
      <c r="AA46">
        <f>AA59/AA58*T46</f>
        <v>26.730577939086395</v>
      </c>
    </row>
    <row r="47" spans="1:27">
      <c r="A47" s="77" t="s">
        <v>109</v>
      </c>
      <c r="B47" s="77">
        <v>4.0685031</v>
      </c>
      <c r="C47" s="77"/>
      <c r="E47" s="79" t="s">
        <v>135</v>
      </c>
      <c r="F47" s="77">
        <f t="shared" si="0"/>
        <v>29.398973211158193</v>
      </c>
      <c r="G47" s="77">
        <f t="shared" si="0"/>
        <v>37.869070908954882</v>
      </c>
      <c r="H47" s="77">
        <f t="shared" si="0"/>
        <v>21.751810249475326</v>
      </c>
      <c r="I47" s="77">
        <f t="shared" si="0"/>
        <v>21.583559287685389</v>
      </c>
      <c r="J47" s="77">
        <f t="shared" si="0"/>
        <v>4.8976479989855761</v>
      </c>
      <c r="K47" s="175">
        <f t="shared" si="0"/>
        <v>8.5026260240523897</v>
      </c>
      <c r="L47" s="77">
        <f t="shared" si="0"/>
        <v>11.820812995486719</v>
      </c>
      <c r="M47" s="77">
        <f t="shared" si="0"/>
        <v>21.908127710735954</v>
      </c>
      <c r="N47" s="77">
        <f t="shared" si="0"/>
        <v>1.488602910462248</v>
      </c>
      <c r="O47" s="77">
        <f t="shared" si="0"/>
        <v>13.601640018529409</v>
      </c>
      <c r="P47" s="77">
        <f t="shared" si="0"/>
        <v>9.9486822673389668</v>
      </c>
      <c r="Q47" s="77">
        <f t="shared" si="0"/>
        <v>10.468364695533808</v>
      </c>
      <c r="R47" s="77">
        <f t="shared" si="0"/>
        <v>6.6295337046630323</v>
      </c>
      <c r="S47" s="77">
        <f t="shared" si="0"/>
        <v>13.197845333953666</v>
      </c>
      <c r="T47" s="77">
        <f t="shared" si="0"/>
        <v>10.629776318982636</v>
      </c>
      <c r="W47">
        <f>W59/W58*P47</f>
        <v>21.031395696723404</v>
      </c>
      <c r="X47">
        <f>X59/X58*Q47</f>
        <v>22.080596992107782</v>
      </c>
      <c r="Y47">
        <f>Y59/Y58*R47</f>
        <v>17.11481131288032</v>
      </c>
      <c r="Z47">
        <f>Z59/Z58*S47</f>
        <v>39.245674798164735</v>
      </c>
      <c r="AA47">
        <f>AA59/AA58*T47</f>
        <v>38.714036944740819</v>
      </c>
    </row>
    <row r="48" spans="1:27">
      <c r="A48" s="77" t="s">
        <v>110</v>
      </c>
      <c r="B48" s="77">
        <v>10.238277699999999</v>
      </c>
      <c r="C48" s="77"/>
      <c r="E48" s="79" t="s">
        <v>135</v>
      </c>
      <c r="F48" s="77">
        <f t="shared" si="0"/>
        <v>39.368412849553863</v>
      </c>
      <c r="G48" s="77">
        <f t="shared" si="0"/>
        <v>20.838880257093635</v>
      </c>
      <c r="H48" s="77">
        <f t="shared" si="0"/>
        <v>23.635977649554036</v>
      </c>
      <c r="I48" s="77">
        <f t="shared" si="0"/>
        <v>23.601821445243942</v>
      </c>
      <c r="J48" s="77">
        <f t="shared" si="0"/>
        <v>9.7365481422273774</v>
      </c>
      <c r="K48" s="175">
        <f t="shared" si="0"/>
        <v>19.141096309523803</v>
      </c>
      <c r="L48" s="77">
        <f t="shared" si="0"/>
        <v>17.799406453602003</v>
      </c>
      <c r="M48" s="77">
        <f t="shared" si="0"/>
        <v>19.440724333075195</v>
      </c>
      <c r="N48" s="77">
        <f t="shared" si="0"/>
        <v>17.386302680860013</v>
      </c>
      <c r="O48" s="77">
        <f t="shared" si="0"/>
        <v>4.62615251734087</v>
      </c>
      <c r="P48" s="77">
        <f t="shared" si="0"/>
        <v>3.9726796432919258</v>
      </c>
      <c r="Q48" s="77">
        <f t="shared" si="0"/>
        <v>4.1305133193313424</v>
      </c>
      <c r="R48" s="77">
        <f t="shared" si="0"/>
        <v>9.1105985835210959</v>
      </c>
      <c r="S48" s="77">
        <f t="shared" si="0"/>
        <v>5.0122291201782048</v>
      </c>
      <c r="T48" s="77">
        <f t="shared" si="0"/>
        <v>5.7012579868202664</v>
      </c>
      <c r="W48">
        <f>W59/W58*P48</f>
        <v>8.3981974003415782</v>
      </c>
      <c r="X48">
        <f>X59/X58*Q48</f>
        <v>8.7123636429670679</v>
      </c>
      <c r="Y48">
        <f>Y59/Y58*R48</f>
        <v>23.519931061619623</v>
      </c>
      <c r="Z48">
        <f>Z59/Z58*S48</f>
        <v>14.904577913058286</v>
      </c>
      <c r="AA48">
        <f>AA59/AA58*T48</f>
        <v>20.764191617005089</v>
      </c>
    </row>
    <row r="49" spans="1:27">
      <c r="A49" s="77" t="s">
        <v>111</v>
      </c>
      <c r="B49" s="77">
        <v>1.6903912999999999</v>
      </c>
      <c r="C49" s="77"/>
      <c r="E49" s="79" t="s">
        <v>135</v>
      </c>
      <c r="F49" s="77">
        <f t="shared" si="0"/>
        <v>40.018872854932027</v>
      </c>
      <c r="G49" s="77">
        <f t="shared" si="0"/>
        <v>40.743727431548479</v>
      </c>
      <c r="H49" s="77">
        <f t="shared" si="0"/>
        <v>23.156815456867477</v>
      </c>
      <c r="I49" s="77">
        <f t="shared" si="0"/>
        <v>9.1538808793969082</v>
      </c>
      <c r="J49" s="77">
        <f t="shared" si="0"/>
        <v>7.0955309030297826</v>
      </c>
      <c r="K49" s="175">
        <f t="shared" si="0"/>
        <v>4.2598908174523729</v>
      </c>
      <c r="L49" s="77">
        <f t="shared" si="0"/>
        <v>12.153033859508525</v>
      </c>
      <c r="M49" s="77">
        <f t="shared" si="0"/>
        <v>25.307897246523765</v>
      </c>
      <c r="N49" s="77">
        <f t="shared" si="0"/>
        <v>-1.9733515108955402</v>
      </c>
      <c r="O49" s="77">
        <f t="shared" si="0"/>
        <v>10.914853842811141</v>
      </c>
      <c r="P49" s="77">
        <f t="shared" si="0"/>
        <v>6.7128795644415078</v>
      </c>
      <c r="Q49" s="77">
        <f t="shared" si="0"/>
        <v>10.312578688706026</v>
      </c>
      <c r="R49" s="77">
        <f t="shared" si="0"/>
        <v>3.4651448022827083</v>
      </c>
      <c r="S49" s="77">
        <f t="shared" si="0"/>
        <v>13.480662921127234</v>
      </c>
      <c r="T49" s="77">
        <f t="shared" si="0"/>
        <v>10.148154282675748</v>
      </c>
      <c r="W49">
        <f>W59/W58*P49</f>
        <v>14.190947362718438</v>
      </c>
      <c r="X49">
        <f>X59/X58*Q49</f>
        <v>21.752002399368614</v>
      </c>
      <c r="Y49">
        <f>Y59/Y58*R49</f>
        <v>8.9456215331046316</v>
      </c>
      <c r="Z49">
        <f>Z59/Z58*S49</f>
        <v>40.086673216661161</v>
      </c>
      <c r="AA49">
        <f>AA59/AA58*T49</f>
        <v>36.959951746006297</v>
      </c>
    </row>
    <row r="50" spans="1:27">
      <c r="A50" s="77" t="s">
        <v>112</v>
      </c>
      <c r="B50" s="77">
        <v>2.4849819000000002</v>
      </c>
      <c r="C50" s="77"/>
      <c r="E50" s="79" t="s">
        <v>135</v>
      </c>
      <c r="F50" s="77">
        <f t="shared" si="0"/>
        <v>46.587422481093057</v>
      </c>
      <c r="G50" s="77">
        <f t="shared" si="0"/>
        <v>38.821361287536718</v>
      </c>
      <c r="H50" s="77">
        <f t="shared" si="0"/>
        <v>5.696959672676229</v>
      </c>
      <c r="I50" s="77">
        <f t="shared" si="0"/>
        <v>5.3263278707464252</v>
      </c>
      <c r="J50" s="77">
        <f t="shared" si="0"/>
        <v>3.1989682818016831</v>
      </c>
      <c r="K50" s="175">
        <f t="shared" si="0"/>
        <v>7.5970930846629585</v>
      </c>
      <c r="L50" s="77">
        <f t="shared" si="0"/>
        <v>19.620665459125235</v>
      </c>
      <c r="M50" s="77">
        <f t="shared" si="0"/>
        <v>52.558239281219187</v>
      </c>
      <c r="N50" s="77">
        <f t="shared" si="0"/>
        <v>-12.378200265225388</v>
      </c>
      <c r="O50" s="77">
        <f t="shared" si="0"/>
        <v>4.854128528594174</v>
      </c>
      <c r="P50" s="77">
        <f t="shared" si="0"/>
        <v>8.7761843075194008</v>
      </c>
      <c r="Q50" s="77">
        <f t="shared" si="0"/>
        <v>5.9720510018565136</v>
      </c>
      <c r="R50" s="77">
        <f t="shared" si="0"/>
        <v>5.5708981700106364</v>
      </c>
      <c r="S50" s="77">
        <f t="shared" si="0"/>
        <v>7.7406891473844581</v>
      </c>
      <c r="T50" s="77">
        <f t="shared" si="0"/>
        <v>4.7122749206908168</v>
      </c>
      <c r="W50">
        <f>W59/W58*P50</f>
        <v>18.552748989156779</v>
      </c>
      <c r="X50">
        <f>X59/X58*Q50</f>
        <v>12.596661964267094</v>
      </c>
      <c r="Y50">
        <f>Y59/Y58*R50</f>
        <v>14.381836682712594</v>
      </c>
      <c r="Z50">
        <f>Z59/Z58*S50</f>
        <v>23.018042817215516</v>
      </c>
      <c r="AA50">
        <f>AA59/AA58*T50</f>
        <v>17.162278856951541</v>
      </c>
    </row>
    <row r="51" spans="1:27">
      <c r="A51" s="77" t="s">
        <v>113</v>
      </c>
      <c r="B51" s="77">
        <v>2.1220216000000001</v>
      </c>
      <c r="C51" s="77"/>
      <c r="E51" s="79" t="s">
        <v>135</v>
      </c>
      <c r="F51" s="77">
        <f t="shared" si="0"/>
        <v>43.130421701116433</v>
      </c>
      <c r="G51" s="77">
        <f t="shared" si="0"/>
        <v>23.044761622378402</v>
      </c>
      <c r="H51" s="77">
        <f t="shared" si="0"/>
        <v>20.748108854781663</v>
      </c>
      <c r="I51" s="77">
        <f t="shared" si="0"/>
        <v>18.397940928593243</v>
      </c>
      <c r="J51" s="77">
        <f t="shared" si="0"/>
        <v>6.1252137009959</v>
      </c>
      <c r="K51" s="175">
        <f t="shared" si="0"/>
        <v>11.953284972795203</v>
      </c>
      <c r="L51" s="77">
        <f t="shared" si="0"/>
        <v>14.596323852787378</v>
      </c>
      <c r="M51" s="77">
        <f t="shared" si="0"/>
        <v>18.304137846973248</v>
      </c>
      <c r="N51" s="77">
        <f t="shared" si="0"/>
        <v>10.31766946340646</v>
      </c>
      <c r="O51" s="77">
        <f t="shared" si="0"/>
        <v>7.7619370114187376</v>
      </c>
      <c r="P51" s="77">
        <f t="shared" si="0"/>
        <v>7.7259764103823727</v>
      </c>
      <c r="Q51" s="77">
        <f t="shared" si="0"/>
        <v>-1.7815650767728073</v>
      </c>
      <c r="R51" s="77">
        <f t="shared" si="0"/>
        <v>6.6485737451391032</v>
      </c>
      <c r="S51" s="77">
        <f t="shared" si="0"/>
        <v>3.7585357522663401</v>
      </c>
      <c r="T51" s="77">
        <f t="shared" si="0"/>
        <v>3.5701603151237578</v>
      </c>
      <c r="W51">
        <f>W59/W58*P51</f>
        <v>16.332622016057609</v>
      </c>
      <c r="X51">
        <f>X59/X58*Q51</f>
        <v>-3.7577999639444135</v>
      </c>
      <c r="Y51">
        <f>Y59/Y58*R51</f>
        <v>17.163965101767214</v>
      </c>
      <c r="Z51">
        <f>Z59/Z58*S51</f>
        <v>11.176541936829315</v>
      </c>
      <c r="AA51">
        <f>AA59/AA58*T51</f>
        <v>13.002655389043699</v>
      </c>
    </row>
    <row r="52" spans="1:27">
      <c r="A52" s="77" t="s">
        <v>114</v>
      </c>
      <c r="B52" s="77">
        <v>12.461799299999999</v>
      </c>
      <c r="C52" s="77"/>
      <c r="E52" s="79" t="s">
        <v>135</v>
      </c>
      <c r="F52" s="77">
        <f t="shared" si="0"/>
        <v>57.329076834518474</v>
      </c>
      <c r="G52" s="77">
        <f t="shared" si="0"/>
        <v>13.881273576173996</v>
      </c>
      <c r="H52" s="77">
        <f t="shared" si="0"/>
        <v>22.201641020294204</v>
      </c>
      <c r="I52" s="77">
        <f t="shared" si="0"/>
        <v>23.370156461381526</v>
      </c>
      <c r="J52" s="77">
        <f t="shared" si="0"/>
        <v>21.570560974368448</v>
      </c>
      <c r="K52" s="175">
        <f t="shared" si="0"/>
        <v>10.703794115490368</v>
      </c>
      <c r="L52" s="77">
        <f t="shared" si="0"/>
        <v>4.9039384656528853</v>
      </c>
      <c r="M52" s="77">
        <f t="shared" si="0"/>
        <v>6.0832560845711185</v>
      </c>
      <c r="N52" s="77">
        <f t="shared" si="0"/>
        <v>24.074167192215285</v>
      </c>
      <c r="O52" s="77">
        <f t="shared" si="0"/>
        <v>3.3176907169088139</v>
      </c>
      <c r="P52" s="77">
        <f t="shared" si="0"/>
        <v>0.48149868213185698</v>
      </c>
      <c r="Q52" s="77">
        <f t="shared" si="0"/>
        <v>-0.84347889784095287</v>
      </c>
      <c r="R52" s="77">
        <f t="shared" si="0"/>
        <v>7.2176016993040832</v>
      </c>
      <c r="S52" s="77">
        <f t="shared" si="0"/>
        <v>-0.71806012778156969</v>
      </c>
      <c r="T52" s="77">
        <f t="shared" si="0"/>
        <v>5.8635966326488784</v>
      </c>
      <c r="W52">
        <f>W59/W58*P52</f>
        <v>1.0178824732005987</v>
      </c>
      <c r="X52">
        <f>X59/X58*Q52</f>
        <v>-1.7791238800191247</v>
      </c>
      <c r="Y52">
        <f>Y59/Y58*R52</f>
        <v>18.63296827772783</v>
      </c>
      <c r="Z52">
        <f>Z59/Z58*S52</f>
        <v>-2.1352541681894386</v>
      </c>
      <c r="AA52">
        <f>AA59/AA58*T52</f>
        <v>21.355434945516595</v>
      </c>
    </row>
    <row r="53" spans="1:27">
      <c r="A53" s="77" t="s">
        <v>115</v>
      </c>
      <c r="B53" s="77">
        <v>1.1741709</v>
      </c>
      <c r="C53" s="77"/>
      <c r="E53" s="79" t="s">
        <v>135</v>
      </c>
      <c r="F53" s="77">
        <f t="shared" si="0"/>
        <v>54.882893794927469</v>
      </c>
      <c r="G53" s="77">
        <f t="shared" si="0"/>
        <v>17.695018272752733</v>
      </c>
      <c r="H53" s="77">
        <f t="shared" si="0"/>
        <v>15.51499618152809</v>
      </c>
      <c r="I53" s="77">
        <f t="shared" si="0"/>
        <v>14.737150458490134</v>
      </c>
      <c r="J53" s="77">
        <f t="shared" si="0"/>
        <v>5.2713570718609475</v>
      </c>
      <c r="K53" s="175">
        <f t="shared" si="0"/>
        <v>23.542964673158707</v>
      </c>
      <c r="L53" s="77">
        <f t="shared" si="0"/>
        <v>19.349935036645476</v>
      </c>
      <c r="M53" s="77">
        <f t="shared" si="0"/>
        <v>11.73080524756125</v>
      </c>
      <c r="N53" s="77">
        <f t="shared" si="0"/>
        <v>-0.12167611759031161</v>
      </c>
      <c r="O53" s="77">
        <f t="shared" si="0"/>
        <v>27.849782093664771</v>
      </c>
      <c r="P53" s="77">
        <f t="shared" si="0"/>
        <v>14.700968319646961</v>
      </c>
      <c r="Q53" s="77">
        <f t="shared" si="0"/>
        <v>10.302891536567998</v>
      </c>
      <c r="R53" s="77">
        <f t="shared" si="0"/>
        <v>5.9028663115649778</v>
      </c>
      <c r="S53" s="77">
        <f t="shared" si="0"/>
        <v>11.958259487508329</v>
      </c>
      <c r="T53" s="77">
        <f t="shared" si="0"/>
        <v>11.842234707746655</v>
      </c>
      <c r="W53">
        <f>W59/W58*P53</f>
        <v>31.07767175061154</v>
      </c>
      <c r="X53">
        <f>X59/X58*Q53</f>
        <v>21.731569589795949</v>
      </c>
      <c r="Y53">
        <f>Y59/Y58*R53</f>
        <v>15.238845992521794</v>
      </c>
      <c r="Z53">
        <f>Z59/Z58*S53</f>
        <v>35.559589548412234</v>
      </c>
      <c r="AA53">
        <f>AA59/AA58*T53</f>
        <v>43.129855062451092</v>
      </c>
    </row>
    <row r="54" spans="1:27">
      <c r="A54" s="77" t="s">
        <v>116</v>
      </c>
      <c r="B54" s="77">
        <v>1.0600107999999999</v>
      </c>
      <c r="C54" s="77"/>
      <c r="E54" s="79" t="s">
        <v>135</v>
      </c>
      <c r="F54" s="77">
        <f t="shared" si="0"/>
        <v>35.126962253498419</v>
      </c>
      <c r="G54" s="77">
        <f t="shared" si="0"/>
        <v>72.836118657485002</v>
      </c>
      <c r="H54" s="77">
        <f t="shared" si="0"/>
        <v>25.427919001586048</v>
      </c>
      <c r="I54" s="77">
        <f t="shared" si="0"/>
        <v>1.9933742678523316</v>
      </c>
      <c r="J54" s="77">
        <f t="shared" si="0"/>
        <v>9.0056302636494223</v>
      </c>
      <c r="K54" s="175">
        <f t="shared" si="0"/>
        <v>12.466442795767733</v>
      </c>
      <c r="L54" s="77">
        <f t="shared" si="0"/>
        <v>13.722472724184541</v>
      </c>
      <c r="M54" s="77">
        <f t="shared" si="0"/>
        <v>13.808535870649521</v>
      </c>
      <c r="N54" s="77">
        <f t="shared" si="0"/>
        <v>38.348340119134349</v>
      </c>
      <c r="O54" s="77">
        <f t="shared" si="0"/>
        <v>15.155448928747447</v>
      </c>
      <c r="P54" s="77">
        <f t="shared" si="0"/>
        <v>0.96747175885916192</v>
      </c>
      <c r="Q54" s="77">
        <f t="shared" si="0"/>
        <v>4.5268750634893422</v>
      </c>
      <c r="R54" s="77">
        <f t="shared" si="0"/>
        <v>4.0833917542037739</v>
      </c>
      <c r="S54" s="77">
        <f t="shared" si="0"/>
        <v>10.771778409559701</v>
      </c>
      <c r="T54" s="77">
        <f t="shared" si="0"/>
        <v>11.771738689965773</v>
      </c>
      <c r="W54">
        <f>W59/W58*P54</f>
        <v>2.0452237632285355</v>
      </c>
      <c r="X54">
        <f>X59/X58*Q54</f>
        <v>9.548397177371502</v>
      </c>
      <c r="Y54">
        <f>Y59/Y58*R54</f>
        <v>10.54168852639104</v>
      </c>
      <c r="Z54">
        <f>Z59/Z58*S54</f>
        <v>32.031418899256842</v>
      </c>
      <c r="AA54">
        <f>AA59/AA58*T54</f>
        <v>42.873105968685834</v>
      </c>
    </row>
    <row r="55" spans="1:27">
      <c r="A55" s="77" t="s">
        <v>117</v>
      </c>
      <c r="B55" s="77">
        <v>1.6354626999999999</v>
      </c>
      <c r="C55" s="77"/>
      <c r="E55" s="79" t="s">
        <v>135</v>
      </c>
      <c r="F55" s="77">
        <f t="shared" si="0"/>
        <v>40.491597603159903</v>
      </c>
      <c r="G55" s="77">
        <f t="shared" si="0"/>
        <v>40.951521400363958</v>
      </c>
      <c r="H55" s="77">
        <f t="shared" si="0"/>
        <v>19.957908786881774</v>
      </c>
      <c r="I55" s="77">
        <f t="shared" si="0"/>
        <v>14.595252108429733</v>
      </c>
      <c r="J55" s="77">
        <f t="shared" si="0"/>
        <v>2.6637996366436312</v>
      </c>
      <c r="K55" s="175">
        <f t="shared" si="0"/>
        <v>3.8463310963306867</v>
      </c>
      <c r="L55" s="77">
        <f t="shared" si="0"/>
        <v>11.300503830836959</v>
      </c>
      <c r="M55" s="77">
        <f t="shared" si="0"/>
        <v>21.636373951182478</v>
      </c>
      <c r="N55" s="77">
        <f t="shared" si="0"/>
        <v>0.22454697306939408</v>
      </c>
      <c r="O55" s="77">
        <f t="shared" si="0"/>
        <v>19.067319440280329</v>
      </c>
      <c r="P55" s="77">
        <f t="shared" si="0"/>
        <v>10.017932733514485</v>
      </c>
      <c r="Q55" s="77">
        <f t="shared" si="0"/>
        <v>16.163771802476106</v>
      </c>
      <c r="R55" s="77">
        <f t="shared" si="0"/>
        <v>5.5844750867585731</v>
      </c>
      <c r="S55" s="77">
        <f t="shared" si="0"/>
        <v>18.607178996785805</v>
      </c>
      <c r="T55" s="77">
        <f t="shared" si="0"/>
        <v>12.996957411733462</v>
      </c>
      <c r="W55">
        <f>W59/W58*P55</f>
        <v>21.177790356557026</v>
      </c>
      <c r="X55">
        <f>X59/X58*Q55</f>
        <v>34.09374256851595</v>
      </c>
      <c r="Y55">
        <f>Y59/Y58*R55</f>
        <v>14.416886865531362</v>
      </c>
      <c r="Z55">
        <f>Z59/Z58*S55</f>
        <v>55.331099686431628</v>
      </c>
      <c r="AA55">
        <f>AA59/AA58*T55</f>
        <v>47.335397689274195</v>
      </c>
    </row>
    <row r="56" spans="1:27">
      <c r="A56" s="77" t="s">
        <v>118</v>
      </c>
      <c r="B56" s="77">
        <v>0.68989049999999996</v>
      </c>
      <c r="C56" s="77"/>
      <c r="E56" s="79" t="s">
        <v>135</v>
      </c>
      <c r="F56" s="77">
        <f t="shared" si="0"/>
        <v>37.446337026733886</v>
      </c>
      <c r="G56" s="77">
        <f t="shared" si="0"/>
        <v>44.062497374337227</v>
      </c>
      <c r="H56" s="77">
        <f t="shared" si="0"/>
        <v>18.754021145162156</v>
      </c>
      <c r="I56" s="77">
        <f t="shared" si="0"/>
        <v>12.456271698396733</v>
      </c>
      <c r="J56" s="77">
        <f t="shared" si="0"/>
        <v>1.7736752166618572</v>
      </c>
      <c r="K56" s="175">
        <f t="shared" si="0"/>
        <v>3.4122729546181745</v>
      </c>
      <c r="L56" s="77">
        <f t="shared" si="0"/>
        <v>9.3486140199778163</v>
      </c>
      <c r="M56" s="77">
        <f t="shared" si="0"/>
        <v>35.158686319123433</v>
      </c>
      <c r="N56" s="77">
        <f t="shared" si="0"/>
        <v>-14.902709006908793</v>
      </c>
      <c r="O56" s="77">
        <f t="shared" si="0"/>
        <v>12.031797364866236</v>
      </c>
      <c r="P56" s="77">
        <f t="shared" si="0"/>
        <v>11.811863282432583</v>
      </c>
      <c r="Q56" s="77">
        <f t="shared" si="0"/>
        <v>14.648983737798815</v>
      </c>
      <c r="R56" s="77">
        <f t="shared" si="0"/>
        <v>3.6486760250326711</v>
      </c>
      <c r="S56" s="77">
        <f t="shared" si="0"/>
        <v>15.643489114246307</v>
      </c>
      <c r="T56" s="77">
        <f t="shared" si="0"/>
        <v>12.653881397925161</v>
      </c>
      <c r="W56">
        <f>W59/W58*P56</f>
        <v>24.970138148243844</v>
      </c>
      <c r="X56">
        <f>X59/X58*Q56</f>
        <v>30.898647082507129</v>
      </c>
      <c r="Y56">
        <f>Y59/Y58*R56</f>
        <v>9.4194259343370224</v>
      </c>
      <c r="Z56">
        <f>Z59/Z58*S56</f>
        <v>46.518145269279607</v>
      </c>
      <c r="AA56">
        <f>AA59/AA58*T56</f>
        <v>46.085902208385271</v>
      </c>
    </row>
    <row r="57" spans="1:27">
      <c r="A57" s="77" t="s">
        <v>119</v>
      </c>
      <c r="B57" s="77">
        <v>0.94556070000000003</v>
      </c>
      <c r="C57" s="77"/>
      <c r="E57" s="79" t="s">
        <v>135</v>
      </c>
      <c r="F57" s="77">
        <f t="shared" si="0"/>
        <v>42.71179019288013</v>
      </c>
      <c r="G57" s="77">
        <f t="shared" si="0"/>
        <v>38.767118888495958</v>
      </c>
      <c r="H57" s="77">
        <f t="shared" si="0"/>
        <v>20.835495645157749</v>
      </c>
      <c r="I57" s="77">
        <f t="shared" si="0"/>
        <v>16.127665531420149</v>
      </c>
      <c r="J57" s="77">
        <f t="shared" si="0"/>
        <v>3.2813272884253166</v>
      </c>
      <c r="K57" s="175">
        <f t="shared" si="0"/>
        <v>4.1431004320085378</v>
      </c>
      <c r="L57" s="77">
        <f t="shared" si="0"/>
        <v>12.625522470816037</v>
      </c>
      <c r="M57" s="77">
        <f t="shared" si="0"/>
        <v>12.723911368595566</v>
      </c>
      <c r="N57" s="77">
        <f t="shared" si="0"/>
        <v>12.179156317599094</v>
      </c>
      <c r="O57" s="77">
        <f t="shared" si="0"/>
        <v>23.284995155667687</v>
      </c>
      <c r="P57" s="77">
        <f t="shared" si="0"/>
        <v>9.0406939433062234</v>
      </c>
      <c r="Q57" s="77">
        <f t="shared" si="0"/>
        <v>17.009948224051442</v>
      </c>
      <c r="R57" s="77">
        <f t="shared" si="0"/>
        <v>6.6678716660643573</v>
      </c>
      <c r="S57" s="77">
        <f t="shared" si="0"/>
        <v>20.218933354770414</v>
      </c>
      <c r="T57" s="77">
        <f t="shared" si="0"/>
        <v>13.176407431733381</v>
      </c>
      <c r="W57">
        <f>W59/W58*P57</f>
        <v>19.111919205507132</v>
      </c>
      <c r="X57">
        <f>X59/X58*Q57</f>
        <v>35.878556251688472</v>
      </c>
      <c r="Y57">
        <f>Y59/Y58*R57</f>
        <v>17.213784635097937</v>
      </c>
      <c r="Z57">
        <f>Z59/Z58*S57</f>
        <v>60.123881067590588</v>
      </c>
      <c r="AA57">
        <f>AA59/AA58*T57</f>
        <v>47.988961272884602</v>
      </c>
    </row>
    <row r="58" spans="1:27">
      <c r="W58">
        <v>18469.7708362105</v>
      </c>
      <c r="X58">
        <v>21016.2509194665</v>
      </c>
      <c r="Y58">
        <v>23410.388763189301</v>
      </c>
      <c r="Z58">
        <v>25403.8164930762</v>
      </c>
      <c r="AA58">
        <v>25544.254796804798</v>
      </c>
    </row>
    <row r="59" spans="1:27" ht="15.6">
      <c r="E59" s="75"/>
      <c r="F59" s="75"/>
      <c r="G59" s="75" t="s">
        <v>136</v>
      </c>
      <c r="H59" s="75"/>
      <c r="I59" s="75"/>
      <c r="J59" s="75"/>
      <c r="W59">
        <v>39044.875335841301</v>
      </c>
      <c r="X59">
        <v>44328.9262778298</v>
      </c>
      <c r="Y59">
        <v>60436.284706018203</v>
      </c>
      <c r="Z59">
        <v>75541.870319892201</v>
      </c>
      <c r="AA59">
        <v>93033.1169963906</v>
      </c>
    </row>
    <row r="60" spans="1:27">
      <c r="C60">
        <v>1998</v>
      </c>
      <c r="D60">
        <v>1999</v>
      </c>
      <c r="E60">
        <v>2000</v>
      </c>
      <c r="F60">
        <v>2001</v>
      </c>
      <c r="G60">
        <v>2002</v>
      </c>
      <c r="H60">
        <v>2003</v>
      </c>
      <c r="I60">
        <v>2004</v>
      </c>
      <c r="J60">
        <v>2005</v>
      </c>
      <c r="K60" s="174">
        <v>2006</v>
      </c>
      <c r="L60">
        <v>2007</v>
      </c>
      <c r="M60">
        <v>2008</v>
      </c>
      <c r="N60">
        <v>2009</v>
      </c>
      <c r="O60">
        <v>2010</v>
      </c>
      <c r="P60">
        <v>2011</v>
      </c>
      <c r="Q60">
        <v>2012</v>
      </c>
      <c r="R60">
        <v>2013</v>
      </c>
      <c r="S60">
        <v>2014</v>
      </c>
      <c r="T60">
        <v>2015</v>
      </c>
    </row>
    <row r="61" spans="1:27">
      <c r="A61" t="s">
        <v>121</v>
      </c>
      <c r="C61" s="78" t="s">
        <v>135</v>
      </c>
      <c r="D61" s="78">
        <f>D24/C24*100-100</f>
        <v>4.8115437163259571</v>
      </c>
      <c r="E61" s="78">
        <f t="shared" ref="E61:T61" si="1">E24/D24*100-100</f>
        <v>40.383106517191464</v>
      </c>
      <c r="F61" s="78">
        <f t="shared" si="1"/>
        <v>41.459023082551482</v>
      </c>
      <c r="G61" s="78">
        <f t="shared" si="1"/>
        <v>9.2950822404508102</v>
      </c>
      <c r="H61" s="78">
        <f t="shared" si="1"/>
        <v>29.844233333332994</v>
      </c>
      <c r="I61" s="78">
        <f t="shared" si="1"/>
        <v>18.010503354403923</v>
      </c>
      <c r="J61" s="78">
        <f t="shared" si="1"/>
        <v>15.427661190252365</v>
      </c>
      <c r="K61" s="176">
        <f t="shared" si="1"/>
        <v>11.678966224300311</v>
      </c>
      <c r="L61" s="78">
        <f t="shared" si="1"/>
        <v>10.733212983604716</v>
      </c>
      <c r="M61" s="78">
        <f t="shared" si="1"/>
        <v>16.522000104805329</v>
      </c>
      <c r="N61" s="78">
        <f t="shared" si="1"/>
        <v>19.250831441230901</v>
      </c>
      <c r="O61" s="78">
        <f t="shared" si="1"/>
        <v>10.708897520430256</v>
      </c>
      <c r="P61" s="78">
        <f t="shared" si="1"/>
        <v>8.725378846569896</v>
      </c>
      <c r="Q61" s="78">
        <f t="shared" si="1"/>
        <v>9.1606350817515079</v>
      </c>
      <c r="R61" s="78">
        <f t="shared" si="1"/>
        <v>11.662480600185731</v>
      </c>
      <c r="S61" s="78">
        <f t="shared" si="1"/>
        <v>15.486468978157745</v>
      </c>
      <c r="T61" s="78">
        <f t="shared" si="1"/>
        <v>17.216170323323013</v>
      </c>
    </row>
    <row r="62" spans="1:27">
      <c r="A62" t="s">
        <v>122</v>
      </c>
      <c r="C62" s="78" t="s">
        <v>135</v>
      </c>
      <c r="D62" s="78">
        <f t="shared" ref="D62:T74" si="2">D25/C25*100-100</f>
        <v>-3.5049911032516121</v>
      </c>
      <c r="E62" s="78">
        <f t="shared" si="2"/>
        <v>49.008449661109694</v>
      </c>
      <c r="F62" s="78">
        <f t="shared" si="2"/>
        <v>43.593525627734095</v>
      </c>
      <c r="G62" s="78">
        <f t="shared" si="2"/>
        <v>5.8515906009785255</v>
      </c>
      <c r="H62" s="78">
        <f t="shared" si="2"/>
        <v>28.254791666666989</v>
      </c>
      <c r="I62" s="78">
        <f t="shared" si="2"/>
        <v>17.799458434788519</v>
      </c>
      <c r="J62" s="78">
        <f t="shared" si="2"/>
        <v>13.575364030743955</v>
      </c>
      <c r="K62" s="176">
        <f t="shared" si="2"/>
        <v>9.9071641860725776</v>
      </c>
      <c r="L62" s="78">
        <f t="shared" si="2"/>
        <v>9.4703758790005281</v>
      </c>
      <c r="M62" s="78">
        <f t="shared" si="2"/>
        <v>15.162266807493552</v>
      </c>
      <c r="N62" s="78">
        <f t="shared" si="2"/>
        <v>15.684145467460084</v>
      </c>
      <c r="O62" s="78">
        <f t="shared" si="2"/>
        <v>6.0920084247772195</v>
      </c>
      <c r="P62" s="78">
        <f t="shared" si="2"/>
        <v>4.0292268080806934</v>
      </c>
      <c r="Q62" s="78">
        <f t="shared" si="2"/>
        <v>4.573993364597257</v>
      </c>
      <c r="R62" s="78">
        <f t="shared" si="2"/>
        <v>7.2880144419636537</v>
      </c>
      <c r="S62" s="78">
        <f t="shared" si="2"/>
        <v>6.7947588116047797</v>
      </c>
      <c r="T62" s="78">
        <f t="shared" si="2"/>
        <v>7.3276724140060736</v>
      </c>
    </row>
    <row r="63" spans="1:27">
      <c r="A63" s="80" t="s">
        <v>123</v>
      </c>
      <c r="B63" s="80"/>
      <c r="C63" s="78" t="s">
        <v>135</v>
      </c>
      <c r="D63" s="78">
        <f t="shared" si="2"/>
        <v>12.111435654260276</v>
      </c>
      <c r="E63" s="78">
        <f t="shared" si="2"/>
        <v>33.866742464317042</v>
      </c>
      <c r="F63" s="78">
        <f t="shared" si="2"/>
        <v>39.6640256348945</v>
      </c>
      <c r="G63" s="78">
        <f t="shared" si="2"/>
        <v>12.272340400275368</v>
      </c>
      <c r="H63" s="78">
        <f t="shared" si="2"/>
        <v>31.139880254963998</v>
      </c>
      <c r="I63" s="78">
        <f t="shared" si="2"/>
        <v>18.178753633243176</v>
      </c>
      <c r="J63" s="78">
        <f t="shared" si="2"/>
        <v>16.899619263179062</v>
      </c>
      <c r="K63" s="176">
        <f t="shared" si="2"/>
        <v>13.046918722235063</v>
      </c>
      <c r="L63" s="78">
        <f t="shared" si="2"/>
        <v>11.68113023377731</v>
      </c>
      <c r="M63" s="78">
        <f t="shared" si="2"/>
        <v>17.522446063840675</v>
      </c>
      <c r="N63" s="78">
        <f t="shared" si="2"/>
        <v>21.822376616835882</v>
      </c>
      <c r="O63" s="78">
        <f t="shared" si="2"/>
        <v>13.869904841221199</v>
      </c>
      <c r="P63" s="78">
        <f t="shared" si="2"/>
        <v>11.721034715304853</v>
      </c>
      <c r="Q63" s="78">
        <f t="shared" si="2"/>
        <v>11.884998316550792</v>
      </c>
      <c r="R63" s="78">
        <f t="shared" si="2"/>
        <v>14.091030817537515</v>
      </c>
      <c r="S63" s="78">
        <f t="shared" si="2"/>
        <v>20.024076896005354</v>
      </c>
      <c r="T63" s="78">
        <f t="shared" si="2"/>
        <v>21.809563509894915</v>
      </c>
    </row>
    <row r="64" spans="1:27">
      <c r="A64" s="80" t="s">
        <v>124</v>
      </c>
      <c r="B64" s="80"/>
      <c r="C64" s="78" t="s">
        <v>135</v>
      </c>
      <c r="D64" s="81">
        <f t="shared" si="2"/>
        <v>15.739909833886685</v>
      </c>
      <c r="E64" s="81">
        <f t="shared" si="2"/>
        <v>32.54965537386326</v>
      </c>
      <c r="F64" s="81">
        <f t="shared" si="2"/>
        <v>47.422771826743713</v>
      </c>
      <c r="G64" s="81">
        <f t="shared" si="2"/>
        <v>18.324038321218183</v>
      </c>
      <c r="H64" s="81">
        <f t="shared" si="2"/>
        <v>20.274578379096099</v>
      </c>
      <c r="I64" s="81">
        <f t="shared" si="2"/>
        <v>11.531158536091098</v>
      </c>
      <c r="J64" s="81">
        <f t="shared" si="2"/>
        <v>11.420431440537186</v>
      </c>
      <c r="K64" s="176">
        <f t="shared" si="2"/>
        <v>13.196545760271718</v>
      </c>
      <c r="L64" s="78">
        <f t="shared" si="2"/>
        <v>11.583976609482121</v>
      </c>
      <c r="M64" s="78">
        <f t="shared" si="2"/>
        <v>14.94361109662276</v>
      </c>
      <c r="N64" s="78">
        <f t="shared" si="2"/>
        <v>29.187148364546687</v>
      </c>
      <c r="O64" s="78">
        <f t="shared" si="2"/>
        <v>18.522847633989969</v>
      </c>
      <c r="P64" s="78">
        <f t="shared" si="2"/>
        <v>14.008722924592149</v>
      </c>
      <c r="Q64" s="78">
        <f t="shared" si="2"/>
        <v>15.359520454236559</v>
      </c>
      <c r="R64" s="78">
        <f t="shared" si="2"/>
        <v>11.554085122105292</v>
      </c>
      <c r="S64" s="78">
        <f t="shared" si="2"/>
        <v>14.842117414718857</v>
      </c>
      <c r="T64" s="78">
        <f t="shared" si="2"/>
        <v>19.674766803407294</v>
      </c>
      <c r="W64">
        <f>W77/W76*P64</f>
        <v>29.614273238988702</v>
      </c>
      <c r="X64">
        <f>X77/X76*Q64</f>
        <v>32.397360142289131</v>
      </c>
      <c r="Y64">
        <f>Y77/Y76*R64</f>
        <v>29.82803852685759</v>
      </c>
      <c r="Z64">
        <f>Z77/Z76*S64</f>
        <v>44.135152264262679</v>
      </c>
      <c r="AA64">
        <f>AA77/AA76*T64</f>
        <v>71.656225497995308</v>
      </c>
    </row>
    <row r="65" spans="1:27" s="74" customFormat="1">
      <c r="A65" s="80" t="s">
        <v>125</v>
      </c>
      <c r="B65" s="80"/>
      <c r="C65" s="82" t="s">
        <v>135</v>
      </c>
      <c r="D65" s="81">
        <f t="shared" si="2"/>
        <v>6.3786787532027205</v>
      </c>
      <c r="E65" s="81">
        <f t="shared" si="2"/>
        <v>31.730983955934079</v>
      </c>
      <c r="F65" s="81">
        <f t="shared" si="2"/>
        <v>42.978385374729186</v>
      </c>
      <c r="G65" s="81">
        <f t="shared" si="2"/>
        <v>9.5292442601428746</v>
      </c>
      <c r="H65" s="81">
        <f t="shared" si="2"/>
        <v>19.030123414156435</v>
      </c>
      <c r="I65" s="81">
        <f t="shared" si="2"/>
        <v>16.938350904981263</v>
      </c>
      <c r="J65" s="81">
        <f t="shared" si="2"/>
        <v>10.00063775203617</v>
      </c>
      <c r="K65" s="176">
        <f t="shared" si="2"/>
        <v>5.9542884055444176</v>
      </c>
      <c r="L65" s="78">
        <f t="shared" si="2"/>
        <v>3.4765012775048092</v>
      </c>
      <c r="M65" s="78">
        <f t="shared" si="2"/>
        <v>11.416570944095923</v>
      </c>
      <c r="N65" s="78">
        <f t="shared" si="2"/>
        <v>20.874717381512482</v>
      </c>
      <c r="O65" s="78">
        <f t="shared" si="2"/>
        <v>16.040669026938474</v>
      </c>
      <c r="P65" s="78">
        <f t="shared" si="2"/>
        <v>12.914886576800356</v>
      </c>
      <c r="Q65" s="78">
        <f t="shared" si="2"/>
        <v>13.775976114872734</v>
      </c>
      <c r="R65" s="78">
        <f t="shared" si="2"/>
        <v>17.420887208843098</v>
      </c>
      <c r="S65" s="78">
        <f t="shared" si="2"/>
        <v>16.394023493545973</v>
      </c>
      <c r="T65" s="78">
        <f t="shared" si="2"/>
        <v>23.898092953856946</v>
      </c>
      <c r="W65" s="74">
        <f>W77/W76*P65</f>
        <v>27.301916241379889</v>
      </c>
      <c r="X65" s="74">
        <f>X77/X76*Q65</f>
        <v>29.057239178453798</v>
      </c>
      <c r="Y65" s="74">
        <f>Y77/Y76*R65</f>
        <v>44.973781077937012</v>
      </c>
      <c r="Z65" s="74">
        <f>Z77/Z76*S65</f>
        <v>48.749966254411063</v>
      </c>
      <c r="AA65" s="74">
        <f>AA77/AA76*T65</f>
        <v>87.037734921313671</v>
      </c>
    </row>
    <row r="66" spans="1:27" s="74" customFormat="1">
      <c r="A66" s="80" t="s">
        <v>126</v>
      </c>
      <c r="B66" s="80"/>
      <c r="C66" s="82" t="s">
        <v>135</v>
      </c>
      <c r="D66" s="81">
        <f t="shared" si="2"/>
        <v>18.981401263141009</v>
      </c>
      <c r="E66" s="81">
        <f t="shared" si="2"/>
        <v>28.196617859066237</v>
      </c>
      <c r="F66" s="81">
        <f t="shared" si="2"/>
        <v>41.983056424989968</v>
      </c>
      <c r="G66" s="81">
        <f t="shared" si="2"/>
        <v>26.997343109308119</v>
      </c>
      <c r="H66" s="81">
        <f t="shared" si="2"/>
        <v>60.825468470911801</v>
      </c>
      <c r="I66" s="81">
        <f t="shared" si="2"/>
        <v>12.586643500072242</v>
      </c>
      <c r="J66" s="81">
        <f t="shared" si="2"/>
        <v>23.953570488921528</v>
      </c>
      <c r="K66" s="176">
        <f t="shared" si="2"/>
        <v>20.024334908800597</v>
      </c>
      <c r="L66" s="78">
        <f t="shared" si="2"/>
        <v>16.078603992877021</v>
      </c>
      <c r="M66" s="78">
        <f t="shared" si="2"/>
        <v>17.795656446899116</v>
      </c>
      <c r="N66" s="78">
        <f t="shared" si="2"/>
        <v>4.5678227572112604</v>
      </c>
      <c r="O66" s="78">
        <f t="shared" si="2"/>
        <v>10.256377747515998</v>
      </c>
      <c r="P66" s="78">
        <f t="shared" si="2"/>
        <v>10.614442869282612</v>
      </c>
      <c r="Q66" s="78">
        <f t="shared" si="2"/>
        <v>7.8797769997523943</v>
      </c>
      <c r="R66" s="78">
        <f t="shared" si="2"/>
        <v>20.320762434134679</v>
      </c>
      <c r="S66" s="78">
        <f t="shared" si="2"/>
        <v>47.083036470121186</v>
      </c>
      <c r="T66" s="78">
        <f t="shared" si="2"/>
        <v>25.803846977470826</v>
      </c>
      <c r="W66" s="74">
        <f>W77/W76*P66</f>
        <v>22.438805671482879</v>
      </c>
      <c r="X66" s="74">
        <f>X77/X76*Q66</f>
        <v>16.620569246450064</v>
      </c>
      <c r="Y66" s="74">
        <f>Y77/Y76*R66</f>
        <v>52.460102065618656</v>
      </c>
      <c r="Z66" s="74">
        <f>Z77/Z76*S66</f>
        <v>140.00812186082504</v>
      </c>
      <c r="AA66" s="74">
        <f>AA77/AA76*T66</f>
        <v>93.97856128150913</v>
      </c>
    </row>
    <row r="67" spans="1:27">
      <c r="A67" s="80" t="s">
        <v>127</v>
      </c>
      <c r="B67" s="80"/>
      <c r="C67" s="78" t="s">
        <v>135</v>
      </c>
      <c r="D67" s="81">
        <f t="shared" si="2"/>
        <v>6.0140563504932629</v>
      </c>
      <c r="E67" s="81">
        <f t="shared" si="2"/>
        <v>41.339361156675437</v>
      </c>
      <c r="F67" s="81">
        <f t="shared" si="2"/>
        <v>43.585646010031866</v>
      </c>
      <c r="G67" s="81">
        <f t="shared" si="2"/>
        <v>9.016168634119893</v>
      </c>
      <c r="H67" s="81">
        <f t="shared" si="2"/>
        <v>15.023000821832582</v>
      </c>
      <c r="I67" s="81">
        <f t="shared" si="2"/>
        <v>13.475899433787774</v>
      </c>
      <c r="J67" s="81">
        <f t="shared" si="2"/>
        <v>13.72066855527035</v>
      </c>
      <c r="K67" s="176">
        <f t="shared" si="2"/>
        <v>8.6444235532516132</v>
      </c>
      <c r="L67" s="78">
        <f t="shared" si="2"/>
        <v>3.5737187766696366</v>
      </c>
      <c r="M67" s="78">
        <f t="shared" si="2"/>
        <v>15.991112031698236</v>
      </c>
      <c r="N67" s="78">
        <f t="shared" si="2"/>
        <v>31.652310890953288</v>
      </c>
      <c r="O67" s="78">
        <f t="shared" si="2"/>
        <v>15.294325273097414</v>
      </c>
      <c r="P67" s="78">
        <f t="shared" si="2"/>
        <v>11.908653130833287</v>
      </c>
      <c r="Q67" s="78">
        <f t="shared" si="2"/>
        <v>13.82083567395523</v>
      </c>
      <c r="R67" s="78">
        <f t="shared" si="2"/>
        <v>16.185563187396724</v>
      </c>
      <c r="S67" s="78">
        <f t="shared" si="2"/>
        <v>12.29214898615281</v>
      </c>
      <c r="T67" s="78">
        <f t="shared" si="2"/>
        <v>22.929114446363158</v>
      </c>
      <c r="W67">
        <f>W77/W76*P67</f>
        <v>25.17475073375418</v>
      </c>
      <c r="X67">
        <f>X77/X76*Q67</f>
        <v>29.151860055176485</v>
      </c>
      <c r="Y67">
        <f>Y77/Y76*R67</f>
        <v>41.784667261010149</v>
      </c>
      <c r="Z67">
        <f>Z77/Z76*S67</f>
        <v>36.552457577302683</v>
      </c>
      <c r="AA67">
        <f>AA77/AA76*T67</f>
        <v>83.508679500760408</v>
      </c>
    </row>
    <row r="68" spans="1:27">
      <c r="A68" s="80" t="s">
        <v>128</v>
      </c>
      <c r="B68" s="80"/>
      <c r="C68" s="78" t="s">
        <v>135</v>
      </c>
      <c r="D68" s="81">
        <f t="shared" si="2"/>
        <v>18.431679670331079</v>
      </c>
      <c r="E68" s="81">
        <f t="shared" si="2"/>
        <v>30.653378619950047</v>
      </c>
      <c r="F68" s="81">
        <f t="shared" si="2"/>
        <v>31.93813144269788</v>
      </c>
      <c r="G68" s="81">
        <f t="shared" si="2"/>
        <v>13.129297087080545</v>
      </c>
      <c r="H68" s="81">
        <f t="shared" si="2"/>
        <v>22.502293541857526</v>
      </c>
      <c r="I68" s="81">
        <f t="shared" si="2"/>
        <v>20.899481193344087</v>
      </c>
      <c r="J68" s="81">
        <f t="shared" si="2"/>
        <v>20.247825022703367</v>
      </c>
      <c r="K68" s="176">
        <f t="shared" si="2"/>
        <v>20.689777360098958</v>
      </c>
      <c r="L68" s="78">
        <f t="shared" si="2"/>
        <v>31.682351850920696</v>
      </c>
      <c r="M68" s="78">
        <f t="shared" si="2"/>
        <v>19.619157741357625</v>
      </c>
      <c r="N68" s="78">
        <f t="shared" si="2"/>
        <v>48.342744376569925</v>
      </c>
      <c r="O68" s="78">
        <f t="shared" si="2"/>
        <v>10.252287043868918</v>
      </c>
      <c r="P68" s="78">
        <f t="shared" si="2"/>
        <v>7.7730124144504344</v>
      </c>
      <c r="Q68" s="78">
        <f t="shared" si="2"/>
        <v>8.8881701959478789</v>
      </c>
      <c r="R68" s="78">
        <f t="shared" si="2"/>
        <v>10.043795348375141</v>
      </c>
      <c r="S68" s="78">
        <f t="shared" si="2"/>
        <v>15.148676598204929</v>
      </c>
      <c r="T68" s="78">
        <f t="shared" si="2"/>
        <v>16.209737394274185</v>
      </c>
      <c r="W68">
        <f>W77/W76*P68</f>
        <v>16.43205556785529</v>
      </c>
      <c r="X68">
        <f>X77/X76*Q68</f>
        <v>18.747541741425849</v>
      </c>
      <c r="Y68">
        <f>Y77/Y76*R68</f>
        <v>25.929072829317921</v>
      </c>
      <c r="Z68">
        <f>Z77/Z76*S68</f>
        <v>45.046749704379152</v>
      </c>
      <c r="AA68">
        <f>AA77/AA76*T68</f>
        <v>59.036460741493677</v>
      </c>
    </row>
    <row r="69" spans="1:27" s="74" customFormat="1">
      <c r="A69" s="80" t="s">
        <v>84</v>
      </c>
      <c r="B69" s="80"/>
      <c r="C69" s="82" t="s">
        <v>135</v>
      </c>
      <c r="D69" s="81">
        <f t="shared" si="2"/>
        <v>26.082484979417629</v>
      </c>
      <c r="E69" s="81">
        <f t="shared" si="2"/>
        <v>46.74755298148969</v>
      </c>
      <c r="F69" s="81">
        <f t="shared" si="2"/>
        <v>27.900616366095903</v>
      </c>
      <c r="G69" s="81">
        <f t="shared" si="2"/>
        <v>3.9084739525267764</v>
      </c>
      <c r="H69" s="81">
        <f t="shared" si="2"/>
        <v>59.440541666667002</v>
      </c>
      <c r="I69" s="81">
        <f t="shared" si="2"/>
        <v>12.974920379148429</v>
      </c>
      <c r="J69" s="81">
        <f t="shared" si="2"/>
        <v>31.517887948612042</v>
      </c>
      <c r="K69" s="176">
        <f t="shared" si="2"/>
        <v>27.97251480125243</v>
      </c>
      <c r="L69" s="78">
        <f t="shared" si="2"/>
        <v>17.372840839918169</v>
      </c>
      <c r="M69" s="78">
        <f t="shared" si="2"/>
        <v>23.142518232103143</v>
      </c>
      <c r="N69" s="78">
        <f t="shared" si="2"/>
        <v>2.8273964316598352</v>
      </c>
      <c r="O69" s="78">
        <f t="shared" si="2"/>
        <v>9.662332081062047</v>
      </c>
      <c r="P69" s="78">
        <f t="shared" si="2"/>
        <v>22.227061736861799</v>
      </c>
      <c r="Q69" s="78">
        <f t="shared" si="2"/>
        <v>19.718466275437692</v>
      </c>
      <c r="R69" s="78">
        <f t="shared" si="2"/>
        <v>17.845005529846176</v>
      </c>
      <c r="S69" s="78">
        <f t="shared" si="2"/>
        <v>29.202411050595629</v>
      </c>
      <c r="T69" s="78">
        <f t="shared" si="2"/>
        <v>26.897655920092035</v>
      </c>
      <c r="W69" s="74">
        <f>W77/W76*P69</f>
        <v>46.987743502283607</v>
      </c>
      <c r="X69" s="74">
        <f>X77/X76*Q69</f>
        <v>41.591549376968501</v>
      </c>
      <c r="Y69" s="74">
        <f>Y77/Y76*R69</f>
        <v>46.068685389713522</v>
      </c>
      <c r="Z69" s="74">
        <f>Z77/Z76*S69</f>
        <v>86.837532825570818</v>
      </c>
      <c r="AA69" s="74">
        <f>AA77/AA76*T69</f>
        <v>97.962253745432804</v>
      </c>
    </row>
    <row r="70" spans="1:27">
      <c r="A70" s="80" t="s">
        <v>129</v>
      </c>
      <c r="B70" s="80"/>
      <c r="C70" s="78" t="s">
        <v>135</v>
      </c>
      <c r="D70" s="81">
        <f t="shared" si="2"/>
        <v>1.6977350265883189</v>
      </c>
      <c r="E70" s="81">
        <f t="shared" si="2"/>
        <v>11.571731566993762</v>
      </c>
      <c r="F70" s="81">
        <f t="shared" si="2"/>
        <v>24.941954981422484</v>
      </c>
      <c r="G70" s="81">
        <f t="shared" si="2"/>
        <v>18.627757823054807</v>
      </c>
      <c r="H70" s="81">
        <f t="shared" si="2"/>
        <v>20.801213199797061</v>
      </c>
      <c r="I70" s="81">
        <f t="shared" si="2"/>
        <v>42.526552571069345</v>
      </c>
      <c r="J70" s="81">
        <f t="shared" si="2"/>
        <v>-1.3739769870588106</v>
      </c>
      <c r="K70" s="176">
        <f t="shared" si="2"/>
        <v>13.191973769645031</v>
      </c>
      <c r="L70" s="78">
        <f t="shared" si="2"/>
        <v>32.448931946543212</v>
      </c>
      <c r="M70" s="78">
        <f t="shared" si="2"/>
        <v>1.2766803864920462</v>
      </c>
      <c r="N70" s="78">
        <f t="shared" si="2"/>
        <v>5.979355134026747</v>
      </c>
      <c r="O70" s="78">
        <f t="shared" si="2"/>
        <v>-0.10702371469712091</v>
      </c>
      <c r="P70" s="78">
        <f t="shared" si="2"/>
        <v>0.19051493939512909</v>
      </c>
      <c r="Q70" s="78">
        <f t="shared" si="2"/>
        <v>0.49799488511300183</v>
      </c>
      <c r="R70" s="78">
        <f t="shared" si="2"/>
        <v>1.512235428073609</v>
      </c>
      <c r="S70" s="78">
        <f t="shared" si="2"/>
        <v>8.445075990745238</v>
      </c>
      <c r="T70" s="78">
        <f t="shared" si="2"/>
        <v>13.419376540772319</v>
      </c>
      <c r="W70">
        <f>W77/W76*P70</f>
        <v>0.40274631040437875</v>
      </c>
      <c r="X70">
        <f>X77/X76*Q70</f>
        <v>1.0504051666257403</v>
      </c>
      <c r="Y70">
        <f>Y77/Y76*R70</f>
        <v>3.9039886008767395</v>
      </c>
      <c r="Z70">
        <f>Z77/Z76*S70</f>
        <v>25.11263752469582</v>
      </c>
      <c r="AA70">
        <f>AA77/AA76*T70</f>
        <v>48.873863718758884</v>
      </c>
    </row>
    <row r="71" spans="1:27">
      <c r="A71" s="80" t="s">
        <v>130</v>
      </c>
      <c r="B71" s="80"/>
      <c r="C71" s="78" t="s">
        <v>135</v>
      </c>
      <c r="D71" s="81">
        <f t="shared" si="2"/>
        <v>12.216061822540823</v>
      </c>
      <c r="E71" s="81">
        <f t="shared" si="2"/>
        <v>31.277445194107258</v>
      </c>
      <c r="F71" s="81">
        <f t="shared" si="2"/>
        <v>43.727760606875762</v>
      </c>
      <c r="G71" s="81">
        <f t="shared" si="2"/>
        <v>7.4766386110863579</v>
      </c>
      <c r="H71" s="81">
        <f t="shared" si="2"/>
        <v>17.281681893193905</v>
      </c>
      <c r="I71" s="81">
        <f t="shared" si="2"/>
        <v>16.555148597716979</v>
      </c>
      <c r="J71" s="81">
        <f t="shared" si="2"/>
        <v>18.481453913744801</v>
      </c>
      <c r="K71" s="176">
        <f t="shared" si="2"/>
        <v>16.643890023116526</v>
      </c>
      <c r="L71" s="78">
        <f t="shared" si="2"/>
        <v>14.544209773674893</v>
      </c>
      <c r="M71" s="78">
        <f t="shared" si="2"/>
        <v>14.146409957869267</v>
      </c>
      <c r="N71" s="78">
        <f t="shared" si="2"/>
        <v>74.21719449369192</v>
      </c>
      <c r="O71" s="78">
        <f t="shared" si="2"/>
        <v>20.7583544433719</v>
      </c>
      <c r="P71" s="78">
        <f t="shared" si="2"/>
        <v>8.467035730670446</v>
      </c>
      <c r="Q71" s="78">
        <f t="shared" si="2"/>
        <v>13.383234971109232</v>
      </c>
      <c r="R71" s="78">
        <f t="shared" si="2"/>
        <v>11.473680951448557</v>
      </c>
      <c r="S71" s="78">
        <f t="shared" si="2"/>
        <v>15.356624913785936</v>
      </c>
      <c r="T71" s="78">
        <f t="shared" si="2"/>
        <v>24.865406052061005</v>
      </c>
      <c r="W71">
        <f>W77/W76*P71</f>
        <v>17.899212583623509</v>
      </c>
      <c r="X71">
        <f>X77/X76*Q71</f>
        <v>28.228842464174143</v>
      </c>
      <c r="Y71">
        <f>Y77/Y76*R71</f>
        <v>29.620467033768907</v>
      </c>
      <c r="Z71">
        <f>Z77/Z76*S71</f>
        <v>45.665113669224425</v>
      </c>
      <c r="AA71">
        <f>AA77/AA76*T71</f>
        <v>90.560724859881617</v>
      </c>
    </row>
    <row r="72" spans="1:27">
      <c r="A72" s="80" t="s">
        <v>131</v>
      </c>
      <c r="B72" s="80"/>
      <c r="C72" s="78" t="s">
        <v>135</v>
      </c>
      <c r="D72" s="81">
        <f t="shared" si="2"/>
        <v>15.795974639333352</v>
      </c>
      <c r="E72" s="81">
        <f t="shared" si="2"/>
        <v>12.562991656067936</v>
      </c>
      <c r="F72" s="81">
        <f t="shared" si="2"/>
        <v>18.703976861226266</v>
      </c>
      <c r="G72" s="81">
        <f t="shared" si="2"/>
        <v>16.770185066162483</v>
      </c>
      <c r="H72" s="81">
        <f t="shared" si="2"/>
        <v>163.4087386173951</v>
      </c>
      <c r="I72" s="81">
        <f t="shared" si="2"/>
        <v>-23.061094599312085</v>
      </c>
      <c r="J72" s="81">
        <f t="shared" si="2"/>
        <v>-6.9662656823222875</v>
      </c>
      <c r="K72" s="176">
        <f t="shared" si="2"/>
        <v>9.1261523475257462</v>
      </c>
      <c r="L72" s="78">
        <f t="shared" si="2"/>
        <v>4.1982176747946482</v>
      </c>
      <c r="M72" s="78">
        <f t="shared" si="2"/>
        <v>15.846093438943981</v>
      </c>
      <c r="N72" s="78">
        <f t="shared" si="2"/>
        <v>11.898574208685744</v>
      </c>
      <c r="O72" s="78">
        <f t="shared" si="2"/>
        <v>1.1249072849639958</v>
      </c>
      <c r="P72" s="78">
        <f t="shared" si="2"/>
        <v>2.4952514446558496</v>
      </c>
      <c r="Q72" s="78">
        <f t="shared" si="2"/>
        <v>11.674127438455812</v>
      </c>
      <c r="R72" s="78">
        <f t="shared" si="2"/>
        <v>9.3892367067603573</v>
      </c>
      <c r="S72" s="78">
        <f t="shared" si="2"/>
        <v>6.9338826912309628</v>
      </c>
      <c r="T72" s="78">
        <f t="shared" si="2"/>
        <v>25.162560333812081</v>
      </c>
      <c r="W72">
        <f>W77/W76*P72</f>
        <v>5.2749318035477533</v>
      </c>
      <c r="X72">
        <f>X77/X76*Q72</f>
        <v>24.623874950881802</v>
      </c>
      <c r="Y72">
        <f>Y77/Y76*R72</f>
        <v>24.239263539024602</v>
      </c>
      <c r="Z72">
        <f>Z77/Z76*S72</f>
        <v>20.618888788504499</v>
      </c>
      <c r="AA72">
        <f>AA77/AA76*T72</f>
        <v>91.642971700904525</v>
      </c>
    </row>
    <row r="73" spans="1:27" s="74" customFormat="1">
      <c r="A73" s="80" t="s">
        <v>132</v>
      </c>
      <c r="B73" s="80"/>
      <c r="C73" s="82" t="s">
        <v>135</v>
      </c>
      <c r="D73" s="81">
        <f t="shared" si="2"/>
        <v>8.0278335497172151</v>
      </c>
      <c r="E73" s="81">
        <f t="shared" si="2"/>
        <v>29.074113794632069</v>
      </c>
      <c r="F73" s="81">
        <f t="shared" si="2"/>
        <v>32.948016431023859</v>
      </c>
      <c r="G73" s="81">
        <f t="shared" si="2"/>
        <v>17.641119100359106</v>
      </c>
      <c r="H73" s="81">
        <f t="shared" si="2"/>
        <v>18.051591666666994</v>
      </c>
      <c r="I73" s="81">
        <f t="shared" si="2"/>
        <v>48.821839265049761</v>
      </c>
      <c r="J73" s="81">
        <f t="shared" si="2"/>
        <v>23.78212663917698</v>
      </c>
      <c r="K73" s="176">
        <f t="shared" si="2"/>
        <v>10.327993361378574</v>
      </c>
      <c r="L73" s="78">
        <f t="shared" si="2"/>
        <v>16.059435669845755</v>
      </c>
      <c r="M73" s="78">
        <f t="shared" si="2"/>
        <v>21.581121702185072</v>
      </c>
      <c r="N73" s="78">
        <f t="shared" si="2"/>
        <v>29.413618310128243</v>
      </c>
      <c r="O73" s="78">
        <f t="shared" si="2"/>
        <v>18.28844374944569</v>
      </c>
      <c r="P73" s="78">
        <f t="shared" si="2"/>
        <v>8.5912867612810686</v>
      </c>
      <c r="Q73" s="78">
        <f t="shared" si="2"/>
        <v>7.4865186117555993</v>
      </c>
      <c r="R73" s="78">
        <f t="shared" si="2"/>
        <v>12.215213082623649</v>
      </c>
      <c r="S73" s="78">
        <f t="shared" si="2"/>
        <v>8.909328780680184</v>
      </c>
      <c r="T73" s="78">
        <f t="shared" si="2"/>
        <v>18.521348725428226</v>
      </c>
      <c r="W73" s="74">
        <f>W77/W76*P73</f>
        <v>18.161877780910654</v>
      </c>
      <c r="X73" s="74">
        <f>X77/X76*Q73</f>
        <v>15.791081524950656</v>
      </c>
      <c r="Y73" s="74">
        <f>Y77/Y76*R73</f>
        <v>31.534807177868799</v>
      </c>
      <c r="Z73" s="74">
        <f>Z77/Z76*S73</f>
        <v>26.493159386931453</v>
      </c>
      <c r="AA73" s="74">
        <f>AA77/AA76*T73</f>
        <v>67.455434367153586</v>
      </c>
    </row>
    <row r="74" spans="1:27">
      <c r="A74" s="80" t="s">
        <v>133</v>
      </c>
      <c r="B74" s="80"/>
      <c r="C74" s="78" t="s">
        <v>135</v>
      </c>
      <c r="D74" s="81">
        <f t="shared" si="2"/>
        <v>11.894339706786866</v>
      </c>
      <c r="E74" s="81">
        <f t="shared" si="2"/>
        <v>46.555227478467486</v>
      </c>
      <c r="F74" s="81">
        <f t="shared" si="2"/>
        <v>45.687547458299832</v>
      </c>
      <c r="G74" s="81">
        <f t="shared" si="2"/>
        <v>3.7054654163014362</v>
      </c>
      <c r="H74" s="81">
        <f t="shared" si="2"/>
        <v>22.192016666666987</v>
      </c>
      <c r="I74" s="81">
        <f t="shared" si="2"/>
        <v>17.599492656435103</v>
      </c>
      <c r="J74" s="81">
        <f t="shared" si="2"/>
        <v>8.3349284738528837</v>
      </c>
      <c r="K74" s="176">
        <f t="shared" si="2"/>
        <v>12.85360581702426</v>
      </c>
      <c r="L74" s="78">
        <f t="shared" si="2"/>
        <v>13.51143803229688</v>
      </c>
      <c r="M74" s="78">
        <f t="shared" si="2"/>
        <v>12.541384771521109</v>
      </c>
      <c r="N74" s="78">
        <f t="shared" si="2"/>
        <v>14.278359187655496</v>
      </c>
      <c r="O74" s="78">
        <f t="shared" si="2"/>
        <v>8.5853986498896262</v>
      </c>
      <c r="P74" s="78">
        <f t="shared" si="2"/>
        <v>16.527661631465989</v>
      </c>
      <c r="Q74" s="78">
        <f t="shared" si="2"/>
        <v>15.681191748196824</v>
      </c>
      <c r="R74" s="78">
        <f t="shared" si="2"/>
        <v>16.048904939366679</v>
      </c>
      <c r="S74" s="78">
        <f t="shared" si="2"/>
        <v>15.866846159150924</v>
      </c>
      <c r="T74" s="78">
        <f t="shared" si="2"/>
        <v>19.225778285989819</v>
      </c>
      <c r="W74">
        <f>W77/W76*P74</f>
        <v>34.939279632446123</v>
      </c>
      <c r="X74">
        <f>X77/X76*Q74</f>
        <v>33.075851426500577</v>
      </c>
      <c r="Y74">
        <f>Y77/Y76*R74</f>
        <v>41.431870181520544</v>
      </c>
      <c r="Z74">
        <f>Z77/Z76*S74</f>
        <v>47.182329287685569</v>
      </c>
      <c r="AA74">
        <f>AA77/AA76*T74</f>
        <v>70.020992777244302</v>
      </c>
    </row>
    <row r="75" spans="1:27">
      <c r="A75" s="80"/>
      <c r="B75" s="80"/>
    </row>
    <row r="76" spans="1:27">
      <c r="W76">
        <v>18469.7708362105</v>
      </c>
      <c r="X76">
        <v>21016.2509194665</v>
      </c>
      <c r="Y76">
        <v>23410.388763189301</v>
      </c>
      <c r="Z76">
        <v>25403.8164930762</v>
      </c>
      <c r="AA76">
        <v>25544.254796804798</v>
      </c>
    </row>
    <row r="77" spans="1:27">
      <c r="W77">
        <v>39044.875335841301</v>
      </c>
      <c r="X77">
        <v>44328.9262778298</v>
      </c>
      <c r="Y77">
        <v>60436.284706018203</v>
      </c>
      <c r="Z77">
        <v>75541.870319892201</v>
      </c>
      <c r="AA77">
        <v>93033.1169963906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highlights</vt:lpstr>
      <vt:lpstr>GDP-E Current Price_</vt:lpstr>
      <vt:lpstr>GDP-E Constant Price_</vt:lpstr>
      <vt:lpstr>GDP-E Current Price</vt:lpstr>
      <vt:lpstr>GDP-E Constant Price</vt:lpstr>
      <vt:lpstr>source data_imports</vt:lpstr>
      <vt:lpstr>source data_domestic production</vt:lpstr>
      <vt:lpstr>CPI</vt:lpstr>
      <vt:lpstr>source data_prod_files_yearly</vt:lpstr>
      <vt:lpstr>source_data_prod_files_Qtly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BRIGHT MENSAH</dc:creator>
  <cp:keywords/>
  <dc:description/>
  <cp:lastModifiedBy>ABOSU</cp:lastModifiedBy>
  <cp:revision/>
  <dcterms:created xsi:type="dcterms:W3CDTF">2016-05-13T10:45:00Z</dcterms:created>
  <dcterms:modified xsi:type="dcterms:W3CDTF">2023-06-21T23:06:59Z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E6174404EEF443DBB5171C3E50299711</vt:lpwstr>
  </property>
</Properties>
</file>